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dan/SynologyDrive/Dan dropbox files/tax policy associates/Post Office/"/>
    </mc:Choice>
  </mc:AlternateContent>
  <xr:revisionPtr revIDLastSave="0" documentId="13_ncr:1_{CE5ECBF9-D760-EB4F-8273-13365F75C912}" xr6:coauthVersionLast="47" xr6:coauthVersionMax="47" xr10:uidLastSave="{00000000-0000-0000-0000-000000000000}"/>
  <bookViews>
    <workbookView xWindow="5180" yWindow="1740" windowWidth="28040" windowHeight="17440" xr2:uid="{3B631DA3-4CF3-2D4A-ABF6-4A96A66A93B2}"/>
  </bookViews>
  <sheets>
    <sheet name="calcs" sheetId="1" r:id="rId1"/>
    <sheet name="interest rate" sheetId="2" r:id="rId2"/>
  </sheets>
  <definedNames>
    <definedName name="_xlnm._FilterDatabase" localSheetId="1" hidden="1">'interest rate'!$A$4:$B$19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C16" i="1"/>
  <c r="G25" i="1"/>
  <c r="D16" i="1"/>
  <c r="E16" i="1"/>
  <c r="F16" i="1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E20" i="2"/>
  <c r="E19" i="2"/>
  <c r="E18" i="2"/>
  <c r="E17" i="2"/>
  <c r="E16" i="2"/>
  <c r="F11" i="1"/>
  <c r="E11" i="1"/>
  <c r="D11" i="1"/>
  <c r="C11" i="1"/>
  <c r="E20" i="1" l="1"/>
  <c r="E22" i="1" s="1"/>
  <c r="F20" i="1"/>
  <c r="F22" i="1" s="1"/>
  <c r="F24" i="1" s="1"/>
  <c r="F27" i="1" s="1"/>
  <c r="D20" i="1"/>
  <c r="D22" i="1" s="1"/>
  <c r="C20" i="1"/>
  <c r="C22" i="1" s="1"/>
  <c r="G21" i="2"/>
  <c r="E21" i="2"/>
  <c r="F21" i="2"/>
  <c r="F25" i="1" l="1"/>
  <c r="E24" i="1" s="1"/>
  <c r="E27" i="1" s="1"/>
  <c r="F29" i="1" l="1"/>
  <c r="F30" i="1" s="1"/>
  <c r="E25" i="1" l="1"/>
  <c r="D24" i="1" s="1"/>
  <c r="E29" i="1"/>
  <c r="E30" i="1" s="1"/>
  <c r="D27" i="1" l="1"/>
  <c r="D29" i="1" s="1"/>
  <c r="D30" i="1" s="1"/>
  <c r="D25" i="1"/>
  <c r="C24" i="1" s="1"/>
  <c r="C25" i="1" l="1"/>
  <c r="C27" i="1"/>
  <c r="C29" i="1" s="1"/>
  <c r="C30" i="1" l="1"/>
  <c r="C32" i="1" s="1"/>
</calcChain>
</file>

<file path=xl/sharedStrings.xml><?xml version="1.0" encoding="utf-8"?>
<sst xmlns="http://schemas.openxmlformats.org/spreadsheetml/2006/main" count="47" uniqueCount="34">
  <si>
    <t>HSS</t>
  </si>
  <si>
    <t>OC</t>
  </si>
  <si>
    <t>Postmaster</t>
  </si>
  <si>
    <t>2021/22</t>
  </si>
  <si>
    <t>2020/21</t>
  </si>
  <si>
    <t>GLO</t>
  </si>
  <si>
    <t>2019/20</t>
  </si>
  <si>
    <t>2018/19</t>
  </si>
  <si>
    <t>Notes:</t>
  </si>
  <si>
    <t>The increased loss for 2022/23 due to the reversal of the provision can't be carried back</t>
  </si>
  <si>
    <t>the reduced loss in 2018/19 means there are fewer losses to shelter the subsequent profits. So the reduced loss is added to the profit for 2019/20</t>
  </si>
  <si>
    <t>From</t>
  </si>
  <si>
    <t>Late payment %</t>
  </si>
  <si>
    <t>TOTAL</t>
  </si>
  <si>
    <t>HMRC rates</t>
  </si>
  <si>
    <t>Calculations for tax year</t>
  </si>
  <si>
    <t>Average CT payment date</t>
  </si>
  <si>
    <t>POL trading losses from provisions taken for postmaster compensation</t>
  </si>
  <si>
    <t>2017/18</t>
  </si>
  <si>
    <t>Implied current year taxable profit</t>
  </si>
  <si>
    <t>Total provision claimed as deduction</t>
  </si>
  <si>
    <t>Corporation tax @ 19%</t>
  </si>
  <si>
    <t>Accounts tax losses carried forward</t>
  </si>
  <si>
    <t>Taxable profit after loss utilisation</t>
  </si>
  <si>
    <t>AFTER PROVISION REVERSAL:</t>
  </si>
  <si>
    <t>Taxable profit</t>
  </si>
  <si>
    <t>BASED ON CURRENT ACCOUNTS:</t>
  </si>
  <si>
    <t>PROVISIONS:</t>
  </si>
  <si>
    <t>TOTAL CORPORATION TAX DUE:</t>
  </si>
  <si>
    <t>Approx interest since CT due date:</t>
  </si>
  <si>
    <t>Losses carried to next year</t>
  </si>
  <si>
    <t>Loss used to shelter profit</t>
  </si>
  <si>
    <t>Actual available losses</t>
  </si>
  <si>
    <t>Max profit that can be sheltered by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</si>
</sst>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rgb="FF0B0C0C"/>
      <name val="Arial"/>
      <family val="2"/>
    </font>
    <font>
      <sz val="12"/>
      <color rgb="FF0B0C0C"/>
      <name val="Arial"/>
      <family val="2"/>
    </font>
    <font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5" fontId="3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" fontId="4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299D-DC96-4A42-9D8D-3CB0EB730A8A}">
  <dimension ref="A1:G45"/>
  <sheetViews>
    <sheetView tabSelected="1" workbookViewId="0">
      <selection activeCell="I21" sqref="I21"/>
    </sheetView>
  </sheetViews>
  <sheetFormatPr baseColWidth="10" defaultRowHeight="16" x14ac:dyDescent="0.2"/>
  <cols>
    <col min="2" max="2" width="35.83203125" customWidth="1"/>
  </cols>
  <sheetData>
    <row r="1" spans="1:7" x14ac:dyDescent="0.2">
      <c r="B1" s="1" t="s">
        <v>17</v>
      </c>
    </row>
    <row r="4" spans="1:7" x14ac:dyDescent="0.2">
      <c r="A4" s="1" t="s">
        <v>27</v>
      </c>
    </row>
    <row r="5" spans="1:7" x14ac:dyDescent="0.2">
      <c r="C5" s="1" t="s">
        <v>3</v>
      </c>
      <c r="D5" s="1" t="s">
        <v>4</v>
      </c>
      <c r="E5" s="1" t="s">
        <v>6</v>
      </c>
      <c r="F5" s="1" t="s">
        <v>7</v>
      </c>
      <c r="G5" s="1" t="s">
        <v>18</v>
      </c>
    </row>
    <row r="6" spans="1:7" x14ac:dyDescent="0.2">
      <c r="B6" t="s">
        <v>0</v>
      </c>
      <c r="C6">
        <v>65</v>
      </c>
      <c r="D6">
        <v>26</v>
      </c>
      <c r="E6">
        <v>153</v>
      </c>
    </row>
    <row r="7" spans="1:7" x14ac:dyDescent="0.2">
      <c r="B7" t="s">
        <v>1</v>
      </c>
      <c r="C7">
        <v>4</v>
      </c>
      <c r="D7">
        <v>524</v>
      </c>
    </row>
    <row r="8" spans="1:7" x14ac:dyDescent="0.2">
      <c r="B8" t="s">
        <v>2</v>
      </c>
      <c r="C8">
        <v>3</v>
      </c>
      <c r="D8">
        <v>59</v>
      </c>
      <c r="E8">
        <v>7</v>
      </c>
    </row>
    <row r="9" spans="1:7" x14ac:dyDescent="0.2">
      <c r="B9" t="s">
        <v>5</v>
      </c>
      <c r="D9">
        <v>1</v>
      </c>
      <c r="E9">
        <v>72</v>
      </c>
      <c r="F9">
        <v>20</v>
      </c>
    </row>
    <row r="11" spans="1:7" x14ac:dyDescent="0.2">
      <c r="B11" s="1" t="s">
        <v>20</v>
      </c>
      <c r="C11" s="1">
        <f>SUM(C6:C9)</f>
        <v>72</v>
      </c>
      <c r="D11" s="1">
        <f>SUM(D6:D9)</f>
        <v>610</v>
      </c>
      <c r="E11" s="1">
        <f>SUM(E6:E9)</f>
        <v>232</v>
      </c>
      <c r="F11" s="1">
        <f>SUM(F6:F9)</f>
        <v>20</v>
      </c>
    </row>
    <row r="12" spans="1:7" x14ac:dyDescent="0.2">
      <c r="B12" s="1"/>
      <c r="C12" s="1"/>
      <c r="D12" s="1"/>
      <c r="E12" s="1"/>
      <c r="F12" s="1"/>
    </row>
    <row r="13" spans="1:7" x14ac:dyDescent="0.2">
      <c r="A13" s="1" t="s">
        <v>26</v>
      </c>
      <c r="C13" s="1" t="s">
        <v>3</v>
      </c>
      <c r="D13" s="1" t="s">
        <v>4</v>
      </c>
      <c r="E13" s="1" t="s">
        <v>6</v>
      </c>
      <c r="F13" s="1" t="s">
        <v>7</v>
      </c>
      <c r="G13" s="1" t="s">
        <v>18</v>
      </c>
    </row>
    <row r="14" spans="1:7" x14ac:dyDescent="0.2">
      <c r="A14" s="1"/>
    </row>
    <row r="15" spans="1:7" x14ac:dyDescent="0.2">
      <c r="B15" s="8" t="s">
        <v>22</v>
      </c>
      <c r="C15" s="8">
        <v>327</v>
      </c>
      <c r="D15" s="8">
        <v>338</v>
      </c>
      <c r="E15" s="8">
        <v>218</v>
      </c>
      <c r="F15" s="8">
        <v>150</v>
      </c>
      <c r="G15" s="8">
        <v>143</v>
      </c>
    </row>
    <row r="16" spans="1:7" x14ac:dyDescent="0.2">
      <c r="B16" s="8" t="s">
        <v>19</v>
      </c>
      <c r="C16" s="9">
        <f>(D15-C15)*2</f>
        <v>22</v>
      </c>
      <c r="D16" s="9">
        <f>E15-D15</f>
        <v>-120</v>
      </c>
      <c r="E16" s="9">
        <f>F15-E15</f>
        <v>-68</v>
      </c>
      <c r="F16" s="9">
        <f>G15-F15</f>
        <v>-7</v>
      </c>
      <c r="G16" s="8"/>
    </row>
    <row r="17" spans="1:7" x14ac:dyDescent="0.2">
      <c r="B17" s="8"/>
      <c r="C17" s="9"/>
      <c r="D17" s="9"/>
      <c r="E17" s="9"/>
      <c r="F17" s="9"/>
      <c r="G17" s="8"/>
    </row>
    <row r="18" spans="1:7" x14ac:dyDescent="0.2">
      <c r="A18" s="1" t="s">
        <v>24</v>
      </c>
      <c r="B18" s="8"/>
      <c r="C18" s="1" t="s">
        <v>3</v>
      </c>
      <c r="D18" s="1" t="s">
        <v>4</v>
      </c>
      <c r="E18" s="1" t="s">
        <v>6</v>
      </c>
      <c r="F18" s="1" t="s">
        <v>7</v>
      </c>
      <c r="G18" s="1" t="s">
        <v>18</v>
      </c>
    </row>
    <row r="19" spans="1:7" x14ac:dyDescent="0.2">
      <c r="C19" s="9"/>
      <c r="D19" s="9"/>
      <c r="E19" s="9"/>
      <c r="F19" s="9"/>
      <c r="G19" s="8"/>
    </row>
    <row r="20" spans="1:7" x14ac:dyDescent="0.2">
      <c r="B20" s="8" t="s">
        <v>25</v>
      </c>
      <c r="C20" s="9">
        <f>C16+C11</f>
        <v>94</v>
      </c>
      <c r="D20" s="9">
        <f t="shared" ref="D20:F20" si="0">D16+D11</f>
        <v>490</v>
      </c>
      <c r="E20" s="9">
        <f t="shared" si="0"/>
        <v>164</v>
      </c>
      <c r="F20" s="9">
        <f t="shared" si="0"/>
        <v>13</v>
      </c>
      <c r="G20" s="8"/>
    </row>
    <row r="21" spans="1:7" x14ac:dyDescent="0.2">
      <c r="B21" s="8"/>
      <c r="C21" s="9"/>
      <c r="D21" s="9"/>
      <c r="E21" s="9"/>
      <c r="F21" s="9"/>
      <c r="G21" s="8"/>
    </row>
    <row r="22" spans="1:7" x14ac:dyDescent="0.2">
      <c r="B22" s="8" t="s">
        <v>33</v>
      </c>
      <c r="C22" s="9">
        <f xml:space="preserve"> 5 +(C20-5)/2</f>
        <v>49.5</v>
      </c>
      <c r="D22" s="9">
        <f t="shared" ref="D22:F22" si="1" xml:space="preserve"> 5 +(D20-5)/2</f>
        <v>247.5</v>
      </c>
      <c r="E22" s="9">
        <f t="shared" si="1"/>
        <v>84.5</v>
      </c>
      <c r="F22" s="9">
        <f t="shared" si="1"/>
        <v>9</v>
      </c>
      <c r="G22" s="8"/>
    </row>
    <row r="23" spans="1:7" x14ac:dyDescent="0.2">
      <c r="B23" s="8" t="s">
        <v>32</v>
      </c>
      <c r="C23" s="9">
        <f>D25</f>
        <v>0</v>
      </c>
      <c r="D23" s="9">
        <f>E25</f>
        <v>49.5</v>
      </c>
      <c r="E23" s="9">
        <f>F25</f>
        <v>134</v>
      </c>
      <c r="F23" s="9">
        <f>G25</f>
        <v>143</v>
      </c>
      <c r="G23" s="8"/>
    </row>
    <row r="24" spans="1:7" x14ac:dyDescent="0.2">
      <c r="B24" s="8" t="s">
        <v>31</v>
      </c>
      <c r="C24" s="9">
        <f>MIN(C22,D25)</f>
        <v>0</v>
      </c>
      <c r="D24" s="9">
        <f t="shared" ref="D24:F24" si="2">MIN(D22,E25)</f>
        <v>49.5</v>
      </c>
      <c r="E24" s="9">
        <f t="shared" si="2"/>
        <v>84.5</v>
      </c>
      <c r="F24" s="9">
        <f t="shared" si="2"/>
        <v>9</v>
      </c>
      <c r="G24" s="8"/>
    </row>
    <row r="25" spans="1:7" x14ac:dyDescent="0.2">
      <c r="B25" s="8" t="s">
        <v>30</v>
      </c>
      <c r="C25" s="9">
        <f t="shared" ref="C25:E25" si="3">D25-C24</f>
        <v>0</v>
      </c>
      <c r="D25" s="9">
        <f t="shared" si="3"/>
        <v>0</v>
      </c>
      <c r="E25" s="9">
        <f t="shared" si="3"/>
        <v>49.5</v>
      </c>
      <c r="F25" s="9">
        <f>G25-F24</f>
        <v>134</v>
      </c>
      <c r="G25" s="8">
        <f>G15</f>
        <v>143</v>
      </c>
    </row>
    <row r="26" spans="1:7" x14ac:dyDescent="0.2">
      <c r="B26" s="8"/>
      <c r="C26" s="9"/>
      <c r="D26" s="9"/>
      <c r="E26" s="9"/>
      <c r="F26" s="9"/>
      <c r="G26" s="8"/>
    </row>
    <row r="27" spans="1:7" x14ac:dyDescent="0.2">
      <c r="B27" s="8" t="s">
        <v>23</v>
      </c>
      <c r="C27" s="9">
        <f>C20-C24</f>
        <v>94</v>
      </c>
      <c r="D27" s="9">
        <f t="shared" ref="D27:F27" si="4">D20-D24</f>
        <v>440.5</v>
      </c>
      <c r="E27" s="9">
        <f t="shared" si="4"/>
        <v>79.5</v>
      </c>
      <c r="F27" s="9">
        <f t="shared" si="4"/>
        <v>4</v>
      </c>
      <c r="G27" s="8"/>
    </row>
    <row r="28" spans="1:7" x14ac:dyDescent="0.2">
      <c r="B28" s="1"/>
      <c r="C28" s="1"/>
      <c r="D28" s="1"/>
      <c r="E28" s="1"/>
      <c r="F28" s="1"/>
    </row>
    <row r="29" spans="1:7" x14ac:dyDescent="0.2">
      <c r="B29" t="s">
        <v>21</v>
      </c>
      <c r="C29" s="2">
        <f>C27*0.19</f>
        <v>17.86</v>
      </c>
      <c r="D29" s="2">
        <f t="shared" ref="D29:F29" si="5">D27*0.19</f>
        <v>83.695000000000007</v>
      </c>
      <c r="E29" s="2">
        <f t="shared" si="5"/>
        <v>15.105</v>
      </c>
      <c r="F29" s="2">
        <f t="shared" si="5"/>
        <v>0.76</v>
      </c>
    </row>
    <row r="30" spans="1:7" x14ac:dyDescent="0.2">
      <c r="B30" t="s">
        <v>29</v>
      </c>
      <c r="C30" s="2">
        <f>C29*'interest rate'!E21</f>
        <v>0.99184164383561635</v>
      </c>
      <c r="D30" s="2">
        <f>D29*'interest rate'!F21</f>
        <v>8.5156796232876726</v>
      </c>
      <c r="E30" s="2">
        <f>E29*'interest rate'!G21</f>
        <v>1.9388612465753428</v>
      </c>
      <c r="F30" s="2">
        <f>F29*'interest rate'!H21</f>
        <v>0</v>
      </c>
    </row>
    <row r="31" spans="1:7" x14ac:dyDescent="0.2">
      <c r="C31" s="2"/>
      <c r="D31" s="2"/>
      <c r="E31" s="2"/>
      <c r="F31" s="2"/>
      <c r="G31" s="2"/>
    </row>
    <row r="32" spans="1:7" x14ac:dyDescent="0.2">
      <c r="A32" s="1" t="s">
        <v>28</v>
      </c>
      <c r="C32" s="3">
        <f>SUM(C29:G30)</f>
        <v>128.86638251369865</v>
      </c>
      <c r="D32" s="2"/>
      <c r="E32" s="2"/>
      <c r="F32" s="2"/>
      <c r="G32" s="2"/>
    </row>
    <row r="33" spans="2:7" x14ac:dyDescent="0.2">
      <c r="B33" s="1"/>
      <c r="C33" s="3"/>
      <c r="D33" s="2"/>
      <c r="E33" s="2"/>
      <c r="F33" s="2"/>
      <c r="G33" s="2"/>
    </row>
    <row r="34" spans="2:7" x14ac:dyDescent="0.2">
      <c r="B34" s="1"/>
      <c r="C34" s="3"/>
      <c r="D34" s="2"/>
      <c r="E34" s="2"/>
      <c r="F34" s="2"/>
      <c r="G34" s="2"/>
    </row>
    <row r="36" spans="2:7" x14ac:dyDescent="0.2">
      <c r="B36" s="1"/>
      <c r="C36" s="1"/>
      <c r="D36" s="1"/>
      <c r="E36" s="1"/>
    </row>
    <row r="37" spans="2:7" x14ac:dyDescent="0.2">
      <c r="C37" s="2"/>
      <c r="D37" s="2"/>
      <c r="E37" s="2"/>
    </row>
    <row r="38" spans="2:7" x14ac:dyDescent="0.2">
      <c r="B38" s="8"/>
      <c r="C38" s="2"/>
      <c r="D38" s="2"/>
      <c r="E38" s="2"/>
    </row>
    <row r="39" spans="2:7" x14ac:dyDescent="0.2">
      <c r="C39" s="2"/>
      <c r="D39" s="2"/>
      <c r="E39" s="2"/>
    </row>
    <row r="40" spans="2:7" x14ac:dyDescent="0.2">
      <c r="B40" s="1"/>
      <c r="C40" s="2"/>
      <c r="D40" s="2"/>
      <c r="E40" s="2"/>
    </row>
    <row r="41" spans="2:7" x14ac:dyDescent="0.2">
      <c r="B41" s="1"/>
      <c r="C41" s="3"/>
      <c r="D41" s="2"/>
      <c r="E41" s="2"/>
    </row>
    <row r="43" spans="2:7" x14ac:dyDescent="0.2">
      <c r="B43" t="s">
        <v>8</v>
      </c>
    </row>
    <row r="44" spans="2:7" x14ac:dyDescent="0.2">
      <c r="B44" t="s">
        <v>9</v>
      </c>
    </row>
    <row r="45" spans="2:7" x14ac:dyDescent="0.2">
      <c r="B45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B3586-EDA5-B44F-BD71-598E85F288FD}">
  <dimension ref="A1:G21"/>
  <sheetViews>
    <sheetView workbookViewId="0">
      <selection activeCell="B26" sqref="B26"/>
    </sheetView>
  </sheetViews>
  <sheetFormatPr baseColWidth="10" defaultRowHeight="16" x14ac:dyDescent="0.2"/>
  <cols>
    <col min="2" max="6" width="17.33203125" customWidth="1"/>
    <col min="7" max="7" width="16" customWidth="1"/>
  </cols>
  <sheetData>
    <row r="1" spans="1:7" x14ac:dyDescent="0.2">
      <c r="E1" s="10" t="s">
        <v>15</v>
      </c>
      <c r="F1" s="10"/>
      <c r="G1" s="10"/>
    </row>
    <row r="2" spans="1:7" x14ac:dyDescent="0.2">
      <c r="E2" s="1" t="s">
        <v>3</v>
      </c>
      <c r="F2" s="1" t="s">
        <v>4</v>
      </c>
      <c r="G2" s="1" t="s">
        <v>6</v>
      </c>
    </row>
    <row r="3" spans="1:7" x14ac:dyDescent="0.2">
      <c r="A3" s="10" t="s">
        <v>14</v>
      </c>
      <c r="B3" s="10"/>
      <c r="D3" t="s">
        <v>16</v>
      </c>
      <c r="E3" s="7">
        <v>45017</v>
      </c>
      <c r="F3" s="7">
        <v>44652</v>
      </c>
      <c r="G3" s="7">
        <v>44287</v>
      </c>
    </row>
    <row r="4" spans="1:7" x14ac:dyDescent="0.2">
      <c r="A4" s="4" t="s">
        <v>11</v>
      </c>
      <c r="B4" s="4" t="s">
        <v>12</v>
      </c>
      <c r="C4" s="4"/>
      <c r="D4" s="4"/>
    </row>
    <row r="5" spans="1:7" x14ac:dyDescent="0.2">
      <c r="A5" s="5">
        <v>43928</v>
      </c>
      <c r="B5" s="6">
        <v>2.6</v>
      </c>
      <c r="C5" s="6"/>
      <c r="D5" s="6"/>
      <c r="E5" s="6"/>
      <c r="F5" s="6"/>
    </row>
    <row r="6" spans="1:7" x14ac:dyDescent="0.2">
      <c r="A6" s="5">
        <v>44568</v>
      </c>
      <c r="B6" s="6">
        <v>2.75</v>
      </c>
      <c r="C6" s="6"/>
      <c r="D6" s="6"/>
      <c r="E6" s="6"/>
      <c r="F6" s="6"/>
      <c r="G6">
        <f>($A6-'interest rate'!G$3)/365*$B5/100*1</f>
        <v>2.0016438356164384E-2</v>
      </c>
    </row>
    <row r="7" spans="1:7" x14ac:dyDescent="0.2">
      <c r="A7" s="5">
        <v>44613</v>
      </c>
      <c r="B7" s="6">
        <v>3</v>
      </c>
      <c r="C7" s="6"/>
      <c r="D7" s="6"/>
      <c r="E7" s="6"/>
      <c r="F7" s="6"/>
      <c r="G7">
        <f t="shared" ref="G7:G20" si="0">($A7-$A6)/365*$B6/100*1</f>
        <v>3.3904109589041093E-3</v>
      </c>
    </row>
    <row r="8" spans="1:7" x14ac:dyDescent="0.2">
      <c r="A8" s="5">
        <v>44656</v>
      </c>
      <c r="B8" s="6">
        <v>3.25</v>
      </c>
      <c r="C8" s="6"/>
      <c r="D8" s="6"/>
      <c r="E8" s="6"/>
      <c r="F8">
        <f>($A8-'interest rate'!F3)/365*$B7/100*1</f>
        <v>3.287671232876713E-4</v>
      </c>
      <c r="G8">
        <f t="shared" si="0"/>
        <v>3.5342465753424655E-3</v>
      </c>
    </row>
    <row r="9" spans="1:7" x14ac:dyDescent="0.2">
      <c r="A9" s="5">
        <v>44705</v>
      </c>
      <c r="B9" s="6">
        <v>3.5</v>
      </c>
      <c r="C9" s="6"/>
      <c r="D9" s="6"/>
      <c r="E9" s="6"/>
      <c r="F9">
        <f t="shared" ref="F9:F20" si="1">($A9-$A8)/365*$B8/100*1</f>
        <v>4.363013698630137E-3</v>
      </c>
      <c r="G9">
        <f t="shared" si="0"/>
        <v>4.363013698630137E-3</v>
      </c>
    </row>
    <row r="10" spans="1:7" x14ac:dyDescent="0.2">
      <c r="A10" s="5">
        <v>44747</v>
      </c>
      <c r="B10" s="6">
        <v>3.75</v>
      </c>
      <c r="C10" s="6"/>
      <c r="D10" s="6"/>
      <c r="E10" s="6"/>
      <c r="F10">
        <f t="shared" si="1"/>
        <v>4.0273972602739728E-3</v>
      </c>
      <c r="G10">
        <f t="shared" si="0"/>
        <v>4.0273972602739728E-3</v>
      </c>
    </row>
    <row r="11" spans="1:7" x14ac:dyDescent="0.2">
      <c r="A11" s="5">
        <v>44796</v>
      </c>
      <c r="B11" s="6">
        <v>4.25</v>
      </c>
      <c r="C11" s="6"/>
      <c r="D11" s="6"/>
      <c r="E11" s="6"/>
      <c r="F11">
        <f t="shared" si="1"/>
        <v>5.0342465753424655E-3</v>
      </c>
      <c r="G11">
        <f t="shared" si="0"/>
        <v>5.0342465753424655E-3</v>
      </c>
    </row>
    <row r="12" spans="1:7" x14ac:dyDescent="0.2">
      <c r="A12" s="5">
        <v>44845</v>
      </c>
      <c r="B12" s="6">
        <v>4.75</v>
      </c>
      <c r="C12" s="6"/>
      <c r="D12" s="6"/>
      <c r="E12" s="6"/>
      <c r="F12">
        <f t="shared" si="1"/>
        <v>5.7054794520547949E-3</v>
      </c>
      <c r="G12">
        <f t="shared" si="0"/>
        <v>5.7054794520547949E-3</v>
      </c>
    </row>
    <row r="13" spans="1:7" x14ac:dyDescent="0.2">
      <c r="A13" s="5">
        <v>44887</v>
      </c>
      <c r="B13" s="6">
        <v>5.5</v>
      </c>
      <c r="C13" s="6"/>
      <c r="D13" s="6"/>
      <c r="E13" s="6"/>
      <c r="F13">
        <f t="shared" si="1"/>
        <v>5.4657534246575342E-3</v>
      </c>
      <c r="G13">
        <f t="shared" si="0"/>
        <v>5.4657534246575342E-3</v>
      </c>
    </row>
    <row r="14" spans="1:7" x14ac:dyDescent="0.2">
      <c r="A14" s="5">
        <v>44932</v>
      </c>
      <c r="B14" s="6">
        <v>6</v>
      </c>
      <c r="C14" s="6"/>
      <c r="D14" s="6"/>
      <c r="E14" s="6"/>
      <c r="F14">
        <f t="shared" si="1"/>
        <v>6.7808219178082186E-3</v>
      </c>
      <c r="G14">
        <f t="shared" si="0"/>
        <v>6.7808219178082186E-3</v>
      </c>
    </row>
    <row r="15" spans="1:7" x14ac:dyDescent="0.2">
      <c r="A15" s="5">
        <v>44978</v>
      </c>
      <c r="B15" s="6">
        <v>6.5</v>
      </c>
      <c r="C15" s="6"/>
      <c r="D15" s="6"/>
      <c r="E15" s="6"/>
      <c r="F15">
        <f t="shared" si="1"/>
        <v>7.5616438356164387E-3</v>
      </c>
      <c r="G15">
        <f t="shared" si="0"/>
        <v>7.5616438356164387E-3</v>
      </c>
    </row>
    <row r="16" spans="1:7" x14ac:dyDescent="0.2">
      <c r="A16" s="5">
        <v>45029</v>
      </c>
      <c r="B16" s="6">
        <v>6.75</v>
      </c>
      <c r="C16" s="6"/>
      <c r="D16" s="6"/>
      <c r="E16">
        <f>($A16-'interest rate'!E3)/365*$B15/100*1</f>
        <v>2.1369863013698627E-3</v>
      </c>
      <c r="F16">
        <f t="shared" si="1"/>
        <v>9.0821917808219191E-3</v>
      </c>
      <c r="G16">
        <f t="shared" si="0"/>
        <v>9.0821917808219191E-3</v>
      </c>
    </row>
    <row r="17" spans="1:7" x14ac:dyDescent="0.2">
      <c r="A17" s="5">
        <v>45077</v>
      </c>
      <c r="B17" s="6">
        <v>7</v>
      </c>
      <c r="C17" s="6"/>
      <c r="D17" s="6"/>
      <c r="E17">
        <f>($A17-$A16)/365*$B16/100*1</f>
        <v>8.876712328767123E-3</v>
      </c>
      <c r="F17">
        <f t="shared" si="1"/>
        <v>8.876712328767123E-3</v>
      </c>
      <c r="G17">
        <f t="shared" si="0"/>
        <v>8.876712328767123E-3</v>
      </c>
    </row>
    <row r="18" spans="1:7" x14ac:dyDescent="0.2">
      <c r="A18" s="5">
        <v>45118</v>
      </c>
      <c r="B18" s="6">
        <v>7.5</v>
      </c>
      <c r="C18" s="6"/>
      <c r="D18" s="6"/>
      <c r="E18">
        <f>($A18-$A17)/365*$B17/100*1</f>
        <v>7.8630136986301367E-3</v>
      </c>
      <c r="F18">
        <f t="shared" si="1"/>
        <v>7.8630136986301367E-3</v>
      </c>
      <c r="G18">
        <f t="shared" si="0"/>
        <v>7.8630136986301367E-3</v>
      </c>
    </row>
    <row r="19" spans="1:7" x14ac:dyDescent="0.2">
      <c r="A19" s="5">
        <v>45160</v>
      </c>
      <c r="B19" s="6">
        <v>7.75</v>
      </c>
      <c r="C19" s="6"/>
      <c r="D19" s="6"/>
      <c r="E19">
        <f>($A19-$A18)/365*$B18/100*1</f>
        <v>8.6301369863013705E-3</v>
      </c>
      <c r="F19">
        <f t="shared" si="1"/>
        <v>8.6301369863013705E-3</v>
      </c>
      <c r="G19">
        <f t="shared" si="0"/>
        <v>8.6301369863013705E-3</v>
      </c>
    </row>
    <row r="20" spans="1:7" x14ac:dyDescent="0.2">
      <c r="A20" s="5">
        <v>45292</v>
      </c>
      <c r="E20" s="8">
        <f>($A20-$A19)/365*$B19/100*1</f>
        <v>2.8027397260273972E-2</v>
      </c>
      <c r="F20" s="8">
        <f t="shared" si="1"/>
        <v>2.8027397260273972E-2</v>
      </c>
      <c r="G20" s="8">
        <f t="shared" si="0"/>
        <v>2.8027397260273972E-2</v>
      </c>
    </row>
    <row r="21" spans="1:7" x14ac:dyDescent="0.2">
      <c r="B21" s="1" t="s">
        <v>13</v>
      </c>
      <c r="C21" s="1"/>
      <c r="D21" s="1"/>
      <c r="E21" s="1">
        <f>SUM(E5:E20)</f>
        <v>5.5534246575342464E-2</v>
      </c>
      <c r="F21" s="1">
        <f>SUM(F5:F20)</f>
        <v>0.10174657534246576</v>
      </c>
      <c r="G21" s="1">
        <f>SUM(G5:G20)</f>
        <v>0.12835890410958906</v>
      </c>
    </row>
  </sheetData>
  <autoFilter ref="A4:B19" xr:uid="{99BB3586-EDA5-B44F-BD71-598E85F288FD}">
    <sortState xmlns:xlrd2="http://schemas.microsoft.com/office/spreadsheetml/2017/richdata2" ref="A5:B19">
      <sortCondition ref="A4:A19"/>
    </sortState>
  </autoFilter>
  <mergeCells count="2">
    <mergeCell ref="A3:B3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calcs</vt:lpstr>
      <vt:lpstr>interest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Neidle</dc:creator>
  <cp:lastModifiedBy>Dan Neidle</cp:lastModifiedBy>
  <dcterms:created xsi:type="dcterms:W3CDTF">2023-12-27T02:46:39Z</dcterms:created>
  <dcterms:modified xsi:type="dcterms:W3CDTF">2024-01-12T13:10:10Z</dcterms:modified>
</cp:coreProperties>
</file>