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/Dan/tax policy associates/"/>
    </mc:Choice>
  </mc:AlternateContent>
  <xr:revisionPtr revIDLastSave="0" documentId="13_ncr:1_{B6FF665E-4875-EC46-9C6C-B7F926CE3056}" xr6:coauthVersionLast="47" xr6:coauthVersionMax="47" xr10:uidLastSave="{00000000-0000-0000-0000-000000000000}"/>
  <bookViews>
    <workbookView xWindow="0" yWindow="760" windowWidth="34560" windowHeight="21580" activeTab="3" xr2:uid="{B899C71C-1D54-F244-8E01-91B2055A4461}"/>
  </bookViews>
  <sheets>
    <sheet name="data" sheetId="1" r:id="rId1"/>
    <sheet name="Budget eNI" sheetId="2" r:id="rId2"/>
    <sheet name="alt IT" sheetId="3" r:id="rId3"/>
    <sheet name="comparis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7" i="1"/>
  <c r="E12" i="1"/>
  <c r="E13" i="1"/>
  <c r="E14" i="1"/>
  <c r="Q17" i="1"/>
  <c r="P17" i="1"/>
  <c r="O17" i="1"/>
  <c r="N17" i="1"/>
  <c r="B44" i="1"/>
  <c r="C44" i="1" s="1"/>
  <c r="L44" i="1"/>
  <c r="P44" i="1" l="1"/>
  <c r="I44" i="1"/>
  <c r="N44" i="1" s="1"/>
  <c r="D44" i="1"/>
  <c r="E44" i="1" s="1"/>
  <c r="F44" i="1" s="1"/>
  <c r="K44" i="1"/>
  <c r="J44" i="1"/>
  <c r="O44" i="1"/>
  <c r="B23" i="1"/>
  <c r="B22" i="1"/>
  <c r="B21" i="1"/>
  <c r="B20" i="1"/>
  <c r="B19" i="1"/>
  <c r="B28" i="1"/>
  <c r="B27" i="1"/>
  <c r="B42" i="1"/>
  <c r="B41" i="1"/>
  <c r="B40" i="1"/>
  <c r="B39" i="1"/>
  <c r="B33" i="1"/>
  <c r="B32" i="1"/>
  <c r="B31" i="1"/>
  <c r="B30" i="1"/>
  <c r="B26" i="1"/>
  <c r="B37" i="1"/>
  <c r="B36" i="1"/>
  <c r="B35" i="1"/>
  <c r="B24" i="1"/>
  <c r="B29" i="1"/>
  <c r="B25" i="1"/>
  <c r="B18" i="1"/>
  <c r="B57" i="1"/>
  <c r="B58" i="1"/>
  <c r="B59" i="1"/>
  <c r="B60" i="1"/>
  <c r="B61" i="1"/>
  <c r="B43" i="1"/>
  <c r="B45" i="1"/>
  <c r="B46" i="1"/>
  <c r="B47" i="1"/>
  <c r="B48" i="1"/>
  <c r="B49" i="1"/>
  <c r="B50" i="1"/>
  <c r="B51" i="1"/>
  <c r="B52" i="1"/>
  <c r="B53" i="1"/>
  <c r="B54" i="1"/>
  <c r="B55" i="1"/>
  <c r="B56" i="1"/>
  <c r="B38" i="1"/>
  <c r="B34" i="1"/>
  <c r="Q44" i="1" l="1"/>
  <c r="M44" i="1"/>
  <c r="R44" i="1" s="1"/>
  <c r="I49" i="1"/>
  <c r="N49" i="1" s="1"/>
  <c r="L49" i="1"/>
  <c r="O49" i="1"/>
  <c r="P49" i="1"/>
  <c r="L19" i="1"/>
  <c r="P19" i="1"/>
  <c r="P47" i="1"/>
  <c r="L47" i="1"/>
  <c r="L26" i="1"/>
  <c r="P26" i="1"/>
  <c r="P34" i="1"/>
  <c r="L34" i="1"/>
  <c r="P23" i="1"/>
  <c r="L23" i="1"/>
  <c r="P38" i="1"/>
  <c r="J38" i="1"/>
  <c r="N38" i="1"/>
  <c r="L38" i="1"/>
  <c r="P55" i="1"/>
  <c r="L55" i="1"/>
  <c r="I48" i="1"/>
  <c r="N48" i="1" s="1"/>
  <c r="P48" i="1"/>
  <c r="L48" i="1"/>
  <c r="L36" i="1"/>
  <c r="P36" i="1"/>
  <c r="L21" i="1"/>
  <c r="P21" i="1"/>
  <c r="P45" i="1"/>
  <c r="L45" i="1"/>
  <c r="P61" i="1"/>
  <c r="L61" i="1"/>
  <c r="P60" i="1"/>
  <c r="L60" i="1"/>
  <c r="I32" i="1"/>
  <c r="J32" i="1" s="1"/>
  <c r="P32" i="1"/>
  <c r="L32" i="1"/>
  <c r="P58" i="1"/>
  <c r="O58" i="1"/>
  <c r="L58" i="1"/>
  <c r="L41" i="1"/>
  <c r="J41" i="1"/>
  <c r="P41" i="1"/>
  <c r="I24" i="1"/>
  <c r="J24" i="1" s="1"/>
  <c r="P24" i="1"/>
  <c r="L24" i="1"/>
  <c r="L35" i="1"/>
  <c r="P35" i="1"/>
  <c r="L20" i="1"/>
  <c r="P20" i="1"/>
  <c r="P46" i="1"/>
  <c r="L46" i="1"/>
  <c r="L37" i="1"/>
  <c r="P37" i="1"/>
  <c r="L22" i="1"/>
  <c r="P22" i="1"/>
  <c r="P43" i="1"/>
  <c r="L43" i="1"/>
  <c r="I33" i="1"/>
  <c r="K33" i="1" s="1"/>
  <c r="P33" i="1"/>
  <c r="N33" i="1"/>
  <c r="L33" i="1"/>
  <c r="L39" i="1"/>
  <c r="P39" i="1"/>
  <c r="P57" i="1"/>
  <c r="L57" i="1"/>
  <c r="J57" i="1"/>
  <c r="L42" i="1"/>
  <c r="P42" i="1"/>
  <c r="L28" i="1"/>
  <c r="P28" i="1"/>
  <c r="P30" i="1"/>
  <c r="L30" i="1"/>
  <c r="L31" i="1"/>
  <c r="P31" i="1"/>
  <c r="N31" i="1"/>
  <c r="K31" i="1"/>
  <c r="J31" i="1"/>
  <c r="I56" i="1"/>
  <c r="J56" i="1" s="1"/>
  <c r="L56" i="1"/>
  <c r="P56" i="1"/>
  <c r="P59" i="1"/>
  <c r="L59" i="1"/>
  <c r="I54" i="1"/>
  <c r="K54" i="1" s="1"/>
  <c r="L54" i="1"/>
  <c r="P54" i="1"/>
  <c r="I53" i="1"/>
  <c r="K53" i="1" s="1"/>
  <c r="O53" i="1"/>
  <c r="L53" i="1"/>
  <c r="P53" i="1"/>
  <c r="P40" i="1"/>
  <c r="L40" i="1"/>
  <c r="P52" i="1"/>
  <c r="L52" i="1"/>
  <c r="L18" i="1"/>
  <c r="P18" i="1"/>
  <c r="L51" i="1"/>
  <c r="P51" i="1"/>
  <c r="L25" i="1"/>
  <c r="N25" i="1"/>
  <c r="P25" i="1"/>
  <c r="P50" i="1"/>
  <c r="L50" i="1"/>
  <c r="P29" i="1"/>
  <c r="L29" i="1"/>
  <c r="L27" i="1"/>
  <c r="P27" i="1"/>
  <c r="D57" i="1"/>
  <c r="C55" i="1"/>
  <c r="D41" i="1"/>
  <c r="C29" i="1"/>
  <c r="C35" i="1"/>
  <c r="C54" i="1"/>
  <c r="C58" i="1"/>
  <c r="C39" i="1"/>
  <c r="C45" i="1"/>
  <c r="I34" i="1"/>
  <c r="N34" i="1" s="1"/>
  <c r="C30" i="1"/>
  <c r="I25" i="1"/>
  <c r="J25" i="1" s="1"/>
  <c r="C53" i="1"/>
  <c r="C40" i="1"/>
  <c r="C52" i="1"/>
  <c r="I40" i="1"/>
  <c r="N40" i="1" s="1"/>
  <c r="C27" i="1"/>
  <c r="C28" i="1"/>
  <c r="C48" i="1"/>
  <c r="I46" i="1"/>
  <c r="O46" i="1" s="1"/>
  <c r="I29" i="1"/>
  <c r="O29" i="1" s="1"/>
  <c r="I22" i="1"/>
  <c r="K22" i="1" s="1"/>
  <c r="C43" i="1"/>
  <c r="I38" i="1"/>
  <c r="O38" i="1" s="1"/>
  <c r="C61" i="1"/>
  <c r="I31" i="1"/>
  <c r="O31" i="1" s="1"/>
  <c r="D59" i="1"/>
  <c r="C33" i="1"/>
  <c r="C42" i="1"/>
  <c r="C50" i="1"/>
  <c r="I39" i="1"/>
  <c r="O39" i="1" s="1"/>
  <c r="I35" i="1"/>
  <c r="O35" i="1" s="1"/>
  <c r="C47" i="1"/>
  <c r="I21" i="1"/>
  <c r="J21" i="1" s="1"/>
  <c r="I26" i="1"/>
  <c r="O26" i="1" s="1"/>
  <c r="I28" i="1"/>
  <c r="N28" i="1" s="1"/>
  <c r="C56" i="1"/>
  <c r="C32" i="1"/>
  <c r="I55" i="1"/>
  <c r="J55" i="1" s="1"/>
  <c r="I19" i="1"/>
  <c r="K19" i="1" s="1"/>
  <c r="I60" i="1"/>
  <c r="N60" i="1" s="1"/>
  <c r="I52" i="1"/>
  <c r="O52" i="1" s="1"/>
  <c r="I36" i="1"/>
  <c r="J36" i="1" s="1"/>
  <c r="I51" i="1"/>
  <c r="J51" i="1" s="1"/>
  <c r="I42" i="1"/>
  <c r="O42" i="1" s="1"/>
  <c r="I27" i="1"/>
  <c r="K27" i="1" s="1"/>
  <c r="I20" i="1"/>
  <c r="K20" i="1" s="1"/>
  <c r="I47" i="1"/>
  <c r="O47" i="1" s="1"/>
  <c r="I37" i="1"/>
  <c r="O37" i="1" s="1"/>
  <c r="I45" i="1"/>
  <c r="J45" i="1" s="1"/>
  <c r="I43" i="1"/>
  <c r="N43" i="1" s="1"/>
  <c r="I23" i="1"/>
  <c r="J23" i="1" s="1"/>
  <c r="I61" i="1"/>
  <c r="J61" i="1" s="1"/>
  <c r="I30" i="1"/>
  <c r="O30" i="1" s="1"/>
  <c r="I59" i="1"/>
  <c r="O59" i="1" s="1"/>
  <c r="I58" i="1"/>
  <c r="K58" i="1" s="1"/>
  <c r="I57" i="1"/>
  <c r="N57" i="1" s="1"/>
  <c r="I50" i="1"/>
  <c r="N50" i="1" s="1"/>
  <c r="I41" i="1"/>
  <c r="O41" i="1" s="1"/>
  <c r="I18" i="1"/>
  <c r="K18" i="1" s="1"/>
  <c r="C23" i="1"/>
  <c r="D23" i="1"/>
  <c r="C22" i="1"/>
  <c r="D22" i="1"/>
  <c r="D21" i="1"/>
  <c r="C21" i="1"/>
  <c r="C20" i="1"/>
  <c r="D20" i="1"/>
  <c r="C19" i="1"/>
  <c r="D19" i="1"/>
  <c r="D56" i="1"/>
  <c r="D60" i="1"/>
  <c r="D43" i="1"/>
  <c r="D38" i="1"/>
  <c r="C37" i="1"/>
  <c r="C38" i="1"/>
  <c r="D37" i="1"/>
  <c r="D36" i="1"/>
  <c r="D47" i="1"/>
  <c r="D46" i="1"/>
  <c r="D26" i="1"/>
  <c r="C46" i="1"/>
  <c r="D34" i="1"/>
  <c r="D45" i="1"/>
  <c r="C36" i="1"/>
  <c r="D28" i="1"/>
  <c r="D27" i="1"/>
  <c r="D32" i="1"/>
  <c r="D31" i="1"/>
  <c r="D61" i="1"/>
  <c r="D42" i="1"/>
  <c r="D30" i="1"/>
  <c r="D54" i="1"/>
  <c r="C31" i="1"/>
  <c r="D39" i="1"/>
  <c r="C60" i="1"/>
  <c r="C26" i="1"/>
  <c r="C59" i="1"/>
  <c r="D51" i="1"/>
  <c r="D50" i="1"/>
  <c r="D25" i="1"/>
  <c r="D52" i="1"/>
  <c r="D58" i="1"/>
  <c r="D29" i="1"/>
  <c r="D35" i="1"/>
  <c r="D49" i="1"/>
  <c r="C49" i="1"/>
  <c r="C41" i="1"/>
  <c r="C34" i="1"/>
  <c r="C25" i="1"/>
  <c r="D53" i="1"/>
  <c r="C51" i="1"/>
  <c r="C57" i="1"/>
  <c r="E57" i="1" s="1"/>
  <c r="F57" i="1" s="1"/>
  <c r="C18" i="1"/>
  <c r="D55" i="1"/>
  <c r="D48" i="1"/>
  <c r="D40" i="1"/>
  <c r="D33" i="1"/>
  <c r="D24" i="1"/>
  <c r="D18" i="1"/>
  <c r="C24" i="1"/>
  <c r="N42" i="1" l="1"/>
  <c r="N41" i="1"/>
  <c r="O54" i="1"/>
  <c r="N19" i="1"/>
  <c r="O18" i="1"/>
  <c r="N59" i="1"/>
  <c r="K23" i="1"/>
  <c r="M23" i="1" s="1"/>
  <c r="J59" i="1"/>
  <c r="O48" i="1"/>
  <c r="Q48" i="1" s="1"/>
  <c r="K52" i="1"/>
  <c r="M43" i="1"/>
  <c r="J60" i="1"/>
  <c r="N23" i="1"/>
  <c r="N18" i="1"/>
  <c r="K25" i="1"/>
  <c r="J48" i="1"/>
  <c r="O23" i="1"/>
  <c r="O25" i="1"/>
  <c r="J43" i="1"/>
  <c r="O60" i="1"/>
  <c r="K48" i="1"/>
  <c r="M48" i="1" s="1"/>
  <c r="O34" i="1"/>
  <c r="N56" i="1"/>
  <c r="K43" i="1"/>
  <c r="O61" i="1"/>
  <c r="N35" i="1"/>
  <c r="K41" i="1"/>
  <c r="M41" i="1" s="1"/>
  <c r="M31" i="1"/>
  <c r="N24" i="1"/>
  <c r="O40" i="1"/>
  <c r="J40" i="1"/>
  <c r="J27" i="1"/>
  <c r="M27" i="1" s="1"/>
  <c r="K59" i="1"/>
  <c r="J53" i="1"/>
  <c r="M53" i="1" s="1"/>
  <c r="N30" i="1"/>
  <c r="Q30" i="1" s="1"/>
  <c r="K24" i="1"/>
  <c r="M24" i="1" s="1"/>
  <c r="O55" i="1"/>
  <c r="N26" i="1"/>
  <c r="Q26" i="1" s="1"/>
  <c r="J35" i="1"/>
  <c r="K40" i="1"/>
  <c r="N53" i="1"/>
  <c r="Q53" i="1" s="1"/>
  <c r="O33" i="1"/>
  <c r="K46" i="1"/>
  <c r="N36" i="1"/>
  <c r="N55" i="1"/>
  <c r="K34" i="1"/>
  <c r="M34" i="1" s="1"/>
  <c r="K57" i="1"/>
  <c r="M57" i="1" s="1"/>
  <c r="O51" i="1"/>
  <c r="J18" i="1"/>
  <c r="J33" i="1"/>
  <c r="M33" i="1" s="1"/>
  <c r="N46" i="1"/>
  <c r="Q46" i="1" s="1"/>
  <c r="O24" i="1"/>
  <c r="K60" i="1"/>
  <c r="K36" i="1"/>
  <c r="M36" i="1" s="1"/>
  <c r="K55" i="1"/>
  <c r="M55" i="1" s="1"/>
  <c r="J34" i="1"/>
  <c r="K35" i="1"/>
  <c r="K50" i="1"/>
  <c r="O36" i="1"/>
  <c r="Q36" i="1" s="1"/>
  <c r="J29" i="1"/>
  <c r="J28" i="1"/>
  <c r="O22" i="1"/>
  <c r="J46" i="1"/>
  <c r="K45" i="1"/>
  <c r="M45" i="1" s="1"/>
  <c r="J26" i="1"/>
  <c r="K29" i="1"/>
  <c r="N22" i="1"/>
  <c r="O45" i="1"/>
  <c r="K47" i="1"/>
  <c r="J49" i="1"/>
  <c r="M25" i="1"/>
  <c r="N47" i="1"/>
  <c r="K49" i="1"/>
  <c r="M49" i="1" s="1"/>
  <c r="K26" i="1"/>
  <c r="O28" i="1"/>
  <c r="Q28" i="1" s="1"/>
  <c r="N45" i="1"/>
  <c r="N29" i="1"/>
  <c r="N51" i="1"/>
  <c r="Q51" i="1" s="1"/>
  <c r="N52" i="1"/>
  <c r="Q52" i="1" s="1"/>
  <c r="K28" i="1"/>
  <c r="O57" i="1"/>
  <c r="Q57" i="1" s="1"/>
  <c r="J22" i="1"/>
  <c r="M22" i="1" s="1"/>
  <c r="N58" i="1"/>
  <c r="Q58" i="1" s="1"/>
  <c r="J47" i="1"/>
  <c r="K51" i="1"/>
  <c r="J52" i="1"/>
  <c r="O20" i="1"/>
  <c r="J58" i="1"/>
  <c r="M58" i="1" s="1"/>
  <c r="O21" i="1"/>
  <c r="K21" i="1"/>
  <c r="M21" i="1" s="1"/>
  <c r="N37" i="1"/>
  <c r="N27" i="1"/>
  <c r="J30" i="1"/>
  <c r="J42" i="1"/>
  <c r="J39" i="1"/>
  <c r="O43" i="1"/>
  <c r="Q43" i="1" s="1"/>
  <c r="J20" i="1"/>
  <c r="M20" i="1" s="1"/>
  <c r="K32" i="1"/>
  <c r="M32" i="1" s="1"/>
  <c r="K61" i="1"/>
  <c r="M61" i="1" s="1"/>
  <c r="K38" i="1"/>
  <c r="M38" i="1" s="1"/>
  <c r="N20" i="1"/>
  <c r="N21" i="1"/>
  <c r="M51" i="1"/>
  <c r="J54" i="1"/>
  <c r="M54" i="1" s="1"/>
  <c r="O56" i="1"/>
  <c r="Q56" i="1" s="1"/>
  <c r="K42" i="1"/>
  <c r="K37" i="1"/>
  <c r="O32" i="1"/>
  <c r="N61" i="1"/>
  <c r="O19" i="1"/>
  <c r="O27" i="1"/>
  <c r="O50" i="1"/>
  <c r="N54" i="1"/>
  <c r="Q54" i="1" s="1"/>
  <c r="K56" i="1"/>
  <c r="M56" i="1" s="1"/>
  <c r="K30" i="1"/>
  <c r="N39" i="1"/>
  <c r="Q39" i="1" s="1"/>
  <c r="J37" i="1"/>
  <c r="N32" i="1"/>
  <c r="J19" i="1"/>
  <c r="M19" i="1" s="1"/>
  <c r="J50" i="1"/>
  <c r="K39" i="1"/>
  <c r="M39" i="1" s="1"/>
  <c r="E39" i="1"/>
  <c r="F39" i="1" s="1"/>
  <c r="E32" i="1"/>
  <c r="F32" i="1" s="1"/>
  <c r="E22" i="1"/>
  <c r="F22" i="1" s="1"/>
  <c r="E29" i="1"/>
  <c r="F29" i="1" s="1"/>
  <c r="E30" i="1"/>
  <c r="F30" i="1" s="1"/>
  <c r="E40" i="1"/>
  <c r="F40" i="1" s="1"/>
  <c r="E41" i="1"/>
  <c r="F41" i="1" s="1"/>
  <c r="Q41" i="1"/>
  <c r="E47" i="1"/>
  <c r="F47" i="1" s="1"/>
  <c r="E37" i="1"/>
  <c r="F37" i="1" s="1"/>
  <c r="E33" i="1"/>
  <c r="F33" i="1" s="1"/>
  <c r="E58" i="1"/>
  <c r="F58" i="1" s="1"/>
  <c r="Q31" i="1"/>
  <c r="E43" i="1"/>
  <c r="F43" i="1" s="1"/>
  <c r="E28" i="1"/>
  <c r="F28" i="1" s="1"/>
  <c r="E52" i="1"/>
  <c r="F52" i="1" s="1"/>
  <c r="Q49" i="1"/>
  <c r="E61" i="1"/>
  <c r="F61" i="1" s="1"/>
  <c r="E45" i="1"/>
  <c r="F45" i="1" s="1"/>
  <c r="E53" i="1"/>
  <c r="F53" i="1" s="1"/>
  <c r="E35" i="1"/>
  <c r="F35" i="1" s="1"/>
  <c r="Q18" i="1"/>
  <c r="Q59" i="1"/>
  <c r="Q60" i="1"/>
  <c r="E54" i="1"/>
  <c r="F54" i="1" s="1"/>
  <c r="E42" i="1"/>
  <c r="F42" i="1" s="1"/>
  <c r="Q19" i="1"/>
  <c r="Q23" i="1"/>
  <c r="E55" i="1"/>
  <c r="F55" i="1" s="1"/>
  <c r="E50" i="1"/>
  <c r="F50" i="1" s="1"/>
  <c r="Q50" i="1"/>
  <c r="Q38" i="1"/>
  <c r="Q25" i="1"/>
  <c r="Q33" i="1"/>
  <c r="E56" i="1"/>
  <c r="F56" i="1" s="1"/>
  <c r="E48" i="1"/>
  <c r="F48" i="1" s="1"/>
  <c r="E27" i="1"/>
  <c r="F27" i="1" s="1"/>
  <c r="E59" i="1"/>
  <c r="F59" i="1" s="1"/>
  <c r="E19" i="1"/>
  <c r="F19" i="1" s="1"/>
  <c r="E23" i="1"/>
  <c r="F23" i="1" s="1"/>
  <c r="E20" i="1"/>
  <c r="F20" i="1" s="1"/>
  <c r="E21" i="1"/>
  <c r="F21" i="1" s="1"/>
  <c r="E31" i="1"/>
  <c r="F31" i="1" s="1"/>
  <c r="E26" i="1"/>
  <c r="F26" i="1" s="1"/>
  <c r="E36" i="1"/>
  <c r="F36" i="1" s="1"/>
  <c r="E24" i="1"/>
  <c r="F24" i="1" s="1"/>
  <c r="E34" i="1"/>
  <c r="F34" i="1" s="1"/>
  <c r="E25" i="1"/>
  <c r="F25" i="1" s="1"/>
  <c r="E60" i="1"/>
  <c r="F60" i="1" s="1"/>
  <c r="E49" i="1"/>
  <c r="F49" i="1" s="1"/>
  <c r="E18" i="1"/>
  <c r="E38" i="1"/>
  <c r="F38" i="1" s="1"/>
  <c r="E51" i="1"/>
  <c r="F51" i="1" s="1"/>
  <c r="E46" i="1"/>
  <c r="F46" i="1" s="1"/>
  <c r="M28" i="1" l="1"/>
  <c r="M60" i="1"/>
  <c r="M59" i="1"/>
  <c r="M52" i="1"/>
  <c r="R52" i="1" s="1"/>
  <c r="M40" i="1"/>
  <c r="M35" i="1"/>
  <c r="M46" i="1"/>
  <c r="R46" i="1" s="1"/>
  <c r="Q24" i="1"/>
  <c r="Q61" i="1"/>
  <c r="M42" i="1"/>
  <c r="R42" i="1" s="1"/>
  <c r="M37" i="1"/>
  <c r="M30" i="1"/>
  <c r="R30" i="1" s="1"/>
  <c r="M50" i="1"/>
  <c r="R50" i="1" s="1"/>
  <c r="M29" i="1"/>
  <c r="Q32" i="1"/>
  <c r="Q22" i="1"/>
  <c r="R22" i="1" s="1"/>
  <c r="Q27" i="1"/>
  <c r="R27" i="1" s="1"/>
  <c r="M26" i="1"/>
  <c r="M47" i="1"/>
  <c r="R32" i="1"/>
  <c r="Q42" i="1"/>
  <c r="R26" i="1"/>
  <c r="R31" i="1"/>
  <c r="R58" i="1"/>
  <c r="R57" i="1"/>
  <c r="R36" i="1"/>
  <c r="Q20" i="1"/>
  <c r="R20" i="1" s="1"/>
  <c r="R54" i="1"/>
  <c r="R39" i="1"/>
  <c r="Q21" i="1"/>
  <c r="R21" i="1" s="1"/>
  <c r="Q45" i="1"/>
  <c r="R45" i="1" s="1"/>
  <c r="R53" i="1"/>
  <c r="Q47" i="1"/>
  <c r="R47" i="1" s="1"/>
  <c r="R56" i="1"/>
  <c r="Q37" i="1"/>
  <c r="M18" i="1"/>
  <c r="R18" i="1" s="1"/>
  <c r="R24" i="1"/>
  <c r="R61" i="1"/>
  <c r="Q34" i="1"/>
  <c r="R34" i="1" s="1"/>
  <c r="R41" i="1"/>
  <c r="R49" i="1"/>
  <c r="R33" i="1"/>
  <c r="Q40" i="1"/>
  <c r="R48" i="1"/>
  <c r="Q55" i="1"/>
  <c r="R55" i="1" s="1"/>
  <c r="R51" i="1"/>
  <c r="R28" i="1"/>
  <c r="Q29" i="1"/>
  <c r="R25" i="1"/>
  <c r="R60" i="1"/>
  <c r="Q35" i="1"/>
  <c r="R35" i="1" s="1"/>
  <c r="R23" i="1"/>
  <c r="R19" i="1"/>
  <c r="R43" i="1"/>
  <c r="R59" i="1"/>
  <c r="R38" i="1"/>
  <c r="R29" i="1" l="1"/>
  <c r="R37" i="1"/>
  <c r="R40" i="1"/>
</calcChain>
</file>

<file path=xl/sharedStrings.xml><?xml version="1.0" encoding="utf-8"?>
<sst xmlns="http://schemas.openxmlformats.org/spreadsheetml/2006/main" count="27" uniqueCount="26">
  <si>
    <t>6 Aprl 2025 changes</t>
  </si>
  <si>
    <t>class 1 threshold</t>
  </si>
  <si>
    <t>rate</t>
  </si>
  <si>
    <t>Difference</t>
  </si>
  <si>
    <t>% increase</t>
  </si>
  <si>
    <t>Salary</t>
  </si>
  <si>
    <t>Salary (£k)</t>
  </si>
  <si>
    <t>Personal allowance</t>
  </si>
  <si>
    <t>higher rate IT</t>
  </si>
  <si>
    <t>top rate threshold</t>
  </si>
  <si>
    <t>threshold</t>
  </si>
  <si>
    <t>proposed rate</t>
  </si>
  <si>
    <t>basic rate</t>
  </si>
  <si>
    <t>before Budget</t>
  </si>
  <si>
    <t>after Budget</t>
  </si>
  <si>
    <t>Employer national insurance</t>
  </si>
  <si>
    <t>Income tax</t>
  </si>
  <si>
    <t>Basic rate</t>
  </si>
  <si>
    <t>Higher rate</t>
  </si>
  <si>
    <t>Top rate</t>
  </si>
  <si>
    <t>Take-home</t>
  </si>
  <si>
    <t>Old salary+eNI</t>
  </si>
  <si>
    <t>New salary +eNI</t>
  </si>
  <si>
    <t>proposed increase</t>
  </si>
  <si>
    <t>IT plus NI rate</t>
  </si>
  <si>
    <t>Passthru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</si>
</sst>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_);[Red]\(&quot;£&quot;#,##0\)"/>
    <numFmt numFmtId="8" formatCode="&quot;£&quot;#,##0.00_);[Red]\(&quot;£&quot;#,##0.00\)"/>
    <numFmt numFmtId="164" formatCode="&quot;£&quot;#,##0.0_);[Red]\(&quot;£&quot;#,##0.0\)"/>
    <numFmt numFmtId="165" formatCode="&quot;£&quot;#,##0"/>
    <numFmt numFmtId="166" formatCode="0.0%"/>
  </numFmts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9" fontId="0" fillId="0" borderId="0" xfId="0" applyNumberFormat="1"/>
    <xf numFmtId="10" fontId="0" fillId="0" borderId="0" xfId="0" applyNumberFormat="1"/>
    <xf numFmtId="6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8" fontId="0" fillId="0" borderId="0" xfId="0" applyNumberFormat="1"/>
    <xf numFmtId="3" fontId="0" fillId="0" borderId="0" xfId="0" applyNumberFormat="1"/>
    <xf numFmtId="0" fontId="2" fillId="0" borderId="0" xfId="0" applyFont="1"/>
    <xf numFmtId="166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</a:rPr>
              <a:t>E</a:t>
            </a:r>
            <a:r>
              <a:rPr lang="en-US" sz="1200" b="1"/>
              <a:t>mployee gross salary vs Budget 2024 % increase in employer's</a:t>
            </a:r>
            <a:r>
              <a:rPr lang="en-US" sz="1200" b="1" baseline="0"/>
              <a:t> cost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data!$F$17</c:f>
              <c:strCache>
                <c:ptCount val="1"/>
                <c:pt idx="0">
                  <c:v>% increase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data!$A$18:$A$61</c:f>
              <c:numCache>
                <c:formatCode>"£"#,##0.0_);[Red]\("£"#,##0.0\)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8.25</c:v>
                </c:pt>
                <c:pt idx="10">
                  <c:v>8.6999999999999993</c:v>
                </c:pt>
                <c:pt idx="11">
                  <c:v>9</c:v>
                </c:pt>
                <c:pt idx="12">
                  <c:v>9.0500000000000007</c:v>
                </c:pt>
                <c:pt idx="13">
                  <c:v>9.1</c:v>
                </c:pt>
                <c:pt idx="14">
                  <c:v>9.1999999999999993</c:v>
                </c:pt>
                <c:pt idx="15">
                  <c:v>9.3000000000000007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30</c:v>
                </c:pt>
                <c:pt idx="26">
                  <c:v>37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  <c:pt idx="32">
                  <c:v>90</c:v>
                </c:pt>
                <c:pt idx="33">
                  <c:v>100</c:v>
                </c:pt>
                <c:pt idx="34">
                  <c:v>110</c:v>
                </c:pt>
                <c:pt idx="35">
                  <c:v>120</c:v>
                </c:pt>
                <c:pt idx="36">
                  <c:v>130</c:v>
                </c:pt>
                <c:pt idx="37">
                  <c:v>140</c:v>
                </c:pt>
                <c:pt idx="38">
                  <c:v>150</c:v>
                </c:pt>
                <c:pt idx="39">
                  <c:v>160</c:v>
                </c:pt>
                <c:pt idx="40">
                  <c:v>170</c:v>
                </c:pt>
                <c:pt idx="41">
                  <c:v>180</c:v>
                </c:pt>
                <c:pt idx="42">
                  <c:v>190</c:v>
                </c:pt>
                <c:pt idx="43">
                  <c:v>200</c:v>
                </c:pt>
              </c:numCache>
            </c:numRef>
          </c:xVal>
          <c:yVal>
            <c:numRef>
              <c:f>data!$F$18:$F$61</c:f>
              <c:numCache>
                <c:formatCode>0.00%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2.5000000000000001E-2</c:v>
                </c:pt>
                <c:pt idx="7">
                  <c:v>4.2857142857142858E-2</c:v>
                </c:pt>
                <c:pt idx="8">
                  <c:v>5.6250000000000001E-2</c:v>
                </c:pt>
                <c:pt idx="9">
                  <c:v>5.909090909090909E-2</c:v>
                </c:pt>
                <c:pt idx="10">
                  <c:v>6.3793103448275865E-2</c:v>
                </c:pt>
                <c:pt idx="11">
                  <c:v>6.6666666666666666E-2</c:v>
                </c:pt>
                <c:pt idx="12">
                  <c:v>6.7127071823204418E-2</c:v>
                </c:pt>
                <c:pt idx="13">
                  <c:v>6.7582417582417578E-2</c:v>
                </c:pt>
                <c:pt idx="14">
                  <c:v>6.6978260869565293E-2</c:v>
                </c:pt>
                <c:pt idx="15">
                  <c:v>6.6387096774193508E-2</c:v>
                </c:pt>
                <c:pt idx="16">
                  <c:v>6.2579999999999927E-2</c:v>
                </c:pt>
                <c:pt idx="17">
                  <c:v>5.4149999999999941E-2</c:v>
                </c:pt>
                <c:pt idx="18">
                  <c:v>4.8128571428571375E-2</c:v>
                </c:pt>
                <c:pt idx="19">
                  <c:v>4.3612499999999957E-2</c:v>
                </c:pt>
                <c:pt idx="20">
                  <c:v>3.7289999999999962E-2</c:v>
                </c:pt>
                <c:pt idx="21">
                  <c:v>3.6085714285714249E-2</c:v>
                </c:pt>
                <c:pt idx="22">
                  <c:v>3.4990909090909059E-2</c:v>
                </c:pt>
                <c:pt idx="23">
                  <c:v>3.3991304347826053E-2</c:v>
                </c:pt>
                <c:pt idx="24">
                  <c:v>3.3074999999999972E-2</c:v>
                </c:pt>
                <c:pt idx="25">
                  <c:v>2.8860000000000097E-2</c:v>
                </c:pt>
                <c:pt idx="26">
                  <c:v>2.567027027027035E-2</c:v>
                </c:pt>
                <c:pt idx="27">
                  <c:v>2.4645000000000073E-2</c:v>
                </c:pt>
                <c:pt idx="28">
                  <c:v>2.2116000000000059E-2</c:v>
                </c:pt>
                <c:pt idx="29">
                  <c:v>2.0430000000000049E-2</c:v>
                </c:pt>
                <c:pt idx="30">
                  <c:v>1.9225714285714329E-2</c:v>
                </c:pt>
                <c:pt idx="31">
                  <c:v>1.8322500000000037E-2</c:v>
                </c:pt>
                <c:pt idx="32">
                  <c:v>1.7620000000000031E-2</c:v>
                </c:pt>
                <c:pt idx="33">
                  <c:v>1.7058000000000028E-2</c:v>
                </c:pt>
                <c:pt idx="34">
                  <c:v>1.6598181818181845E-2</c:v>
                </c:pt>
                <c:pt idx="35">
                  <c:v>1.6214999999999903E-2</c:v>
                </c:pt>
                <c:pt idx="36">
                  <c:v>1.5890769230769142E-2</c:v>
                </c:pt>
                <c:pt idx="37">
                  <c:v>1.561285714285706E-2</c:v>
                </c:pt>
                <c:pt idx="38">
                  <c:v>1.5371999999999922E-2</c:v>
                </c:pt>
                <c:pt idx="39">
                  <c:v>1.5161249999999927E-2</c:v>
                </c:pt>
                <c:pt idx="40">
                  <c:v>1.4975294117646989E-2</c:v>
                </c:pt>
                <c:pt idx="41">
                  <c:v>1.4809999999999936E-2</c:v>
                </c:pt>
                <c:pt idx="42">
                  <c:v>1.4662105263157834E-2</c:v>
                </c:pt>
                <c:pt idx="43">
                  <c:v>1.4528999999999941E-2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1-C349-8176-C96913D2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71424"/>
        <c:axId val="712073136"/>
      </c:scatterChart>
      <c:valAx>
        <c:axId val="712071424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100" b="1"/>
                  <a:t>Employee</a:t>
                </a:r>
                <a:r>
                  <a:rPr lang="en-GB" sz="1100" b="1" baseline="0"/>
                  <a:t> gross salary</a:t>
                </a:r>
                <a:endParaRPr lang="en-GB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&quot;k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3136"/>
        <c:crosses val="autoZero"/>
        <c:crossBetween val="midCat"/>
        <c:majorUnit val="10"/>
      </c:valAx>
      <c:valAx>
        <c:axId val="7120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200" b="1"/>
                  <a:t>Increase in employer's</a:t>
                </a:r>
                <a:r>
                  <a:rPr lang="en-GB" sz="1200" b="1" baseline="0"/>
                  <a:t> cost</a:t>
                </a:r>
                <a:endParaRPr lang="en-GB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</a:rPr>
              <a:t>E</a:t>
            </a:r>
            <a:r>
              <a:rPr lang="en-US" sz="1200" b="1"/>
              <a:t>mployee gross salary vs impact of 1% income tax increase on employees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data!$R$17</c:f>
              <c:strCache>
                <c:ptCount val="1"/>
                <c:pt idx="0">
                  <c:v>% increase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data!$A$18:$A$61</c:f>
              <c:numCache>
                <c:formatCode>"£"#,##0.0_);[Red]\("£"#,##0.0\)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8.25</c:v>
                </c:pt>
                <c:pt idx="10">
                  <c:v>8.6999999999999993</c:v>
                </c:pt>
                <c:pt idx="11">
                  <c:v>9</c:v>
                </c:pt>
                <c:pt idx="12">
                  <c:v>9.0500000000000007</c:v>
                </c:pt>
                <c:pt idx="13">
                  <c:v>9.1</c:v>
                </c:pt>
                <c:pt idx="14">
                  <c:v>9.1999999999999993</c:v>
                </c:pt>
                <c:pt idx="15">
                  <c:v>9.3000000000000007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30</c:v>
                </c:pt>
                <c:pt idx="26">
                  <c:v>37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  <c:pt idx="32">
                  <c:v>90</c:v>
                </c:pt>
                <c:pt idx="33">
                  <c:v>100</c:v>
                </c:pt>
                <c:pt idx="34">
                  <c:v>110</c:v>
                </c:pt>
                <c:pt idx="35">
                  <c:v>120</c:v>
                </c:pt>
                <c:pt idx="36">
                  <c:v>130</c:v>
                </c:pt>
                <c:pt idx="37">
                  <c:v>140</c:v>
                </c:pt>
                <c:pt idx="38">
                  <c:v>150</c:v>
                </c:pt>
                <c:pt idx="39">
                  <c:v>160</c:v>
                </c:pt>
                <c:pt idx="40">
                  <c:v>170</c:v>
                </c:pt>
                <c:pt idx="41">
                  <c:v>180</c:v>
                </c:pt>
                <c:pt idx="42">
                  <c:v>190</c:v>
                </c:pt>
                <c:pt idx="43">
                  <c:v>200</c:v>
                </c:pt>
              </c:numCache>
            </c:numRef>
          </c:xVal>
          <c:yVal>
            <c:numRef>
              <c:f>data!$R$18:$R$61</c:f>
              <c:numCache>
                <c:formatCode>0.00%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1.0515015147505302E-3</c:v>
                </c:pt>
                <c:pt idx="19">
                  <c:v>2.2806457618554932E-3</c:v>
                </c:pt>
                <c:pt idx="20">
                  <c:v>4.146297908435459E-3</c:v>
                </c:pt>
                <c:pt idx="21">
                  <c:v>4.5226292409707991E-3</c:v>
                </c:pt>
                <c:pt idx="22">
                  <c:v>4.8709684084381477E-3</c:v>
                </c:pt>
                <c:pt idx="23">
                  <c:v>5.1943265802106842E-3</c:v>
                </c:pt>
                <c:pt idx="24">
                  <c:v>5.4952979864997253E-3</c:v>
                </c:pt>
                <c:pt idx="25">
                  <c:v>6.9388047580375423E-3</c:v>
                </c:pt>
                <c:pt idx="26">
                  <c:v>8.1002400562341093E-3</c:v>
                </c:pt>
                <c:pt idx="27">
                  <c:v>8.4871099889849422E-3</c:v>
                </c:pt>
                <c:pt idx="28">
                  <c:v>9.4712497090050363E-3</c:v>
                </c:pt>
                <c:pt idx="29">
                  <c:v>1.0456948590527704E-2</c:v>
                </c:pt>
                <c:pt idx="30">
                  <c:v>1.1226137372110423E-2</c:v>
                </c:pt>
                <c:pt idx="31">
                  <c:v>1.1838672411310758E-2</c:v>
                </c:pt>
                <c:pt idx="32">
                  <c:v>1.2337987233377867E-2</c:v>
                </c:pt>
                <c:pt idx="33">
                  <c:v>1.275281734721545E-2</c:v>
                </c:pt>
                <c:pt idx="34">
                  <c:v>1.4175710723053792E-2</c:v>
                </c:pt>
                <c:pt idx="35">
                  <c:v>1.5459981515954846E-2</c:v>
                </c:pt>
                <c:pt idx="36">
                  <c:v>1.6162118480760879E-2</c:v>
                </c:pt>
                <c:pt idx="37">
                  <c:v>1.6329387064792478E-2</c:v>
                </c:pt>
                <c:pt idx="38">
                  <c:v>1.647717910693669E-2</c:v>
                </c:pt>
                <c:pt idx="39">
                  <c:v>1.6608709191882287E-2</c:v>
                </c:pt>
                <c:pt idx="40">
                  <c:v>1.6726521375510228E-2</c:v>
                </c:pt>
                <c:pt idx="41">
                  <c:v>1.6832655351381565E-2</c:v>
                </c:pt>
                <c:pt idx="42">
                  <c:v>1.6928765536597168E-2</c:v>
                </c:pt>
                <c:pt idx="43">
                  <c:v>1.7016207938060912E-2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C-0740-AA8C-87137CD4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71424"/>
        <c:axId val="712073136"/>
      </c:scatterChart>
      <c:valAx>
        <c:axId val="712071424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100" b="1"/>
                  <a:t>Employee</a:t>
                </a:r>
                <a:r>
                  <a:rPr lang="en-GB" sz="1100" b="1" baseline="0"/>
                  <a:t> gross salary</a:t>
                </a:r>
                <a:endParaRPr lang="en-GB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&quot;k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3136"/>
        <c:crosses val="autoZero"/>
        <c:crossBetween val="midCat"/>
        <c:majorUnit val="10"/>
      </c:valAx>
      <c:valAx>
        <c:axId val="7120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200" b="1"/>
                  <a:t>Decrease in employee take-home</a:t>
                </a:r>
                <a:r>
                  <a:rPr lang="en-GB" sz="1200" b="1" baseline="0"/>
                  <a:t> pay</a:t>
                </a:r>
                <a:endParaRPr lang="en-GB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"/>
              </a:rPr>
              <a:t>E</a:t>
            </a:r>
            <a:r>
              <a:rPr lang="en-US" sz="1200" b="1"/>
              <a:t>mployee gross salary vs impact of two potential £10bn tax increases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662958847937717E-2"/>
          <c:y val="7.070853801100245E-2"/>
          <c:w val="0.88361075743573025"/>
          <c:h val="0.82339088189188536"/>
        </c:manualLayout>
      </c:layout>
      <c:scatterChart>
        <c:scatterStyle val="lineMarker"/>
        <c:varyColors val="0"/>
        <c:ser>
          <c:idx val="0"/>
          <c:order val="0"/>
          <c:tx>
            <c:v>1% increase in income tax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data!$A$18:$A$61</c:f>
              <c:numCache>
                <c:formatCode>"$"#,##0.0_);[Red]\("$"#,##0.0\)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8.25</c:v>
                </c:pt>
                <c:pt idx="10">
                  <c:v>8.6999999999999993</c:v>
                </c:pt>
                <c:pt idx="11">
                  <c:v>9</c:v>
                </c:pt>
                <c:pt idx="12">
                  <c:v>9.0500000000000007</c:v>
                </c:pt>
                <c:pt idx="13">
                  <c:v>9.1</c:v>
                </c:pt>
                <c:pt idx="14">
                  <c:v>9.1999999999999993</c:v>
                </c:pt>
                <c:pt idx="15">
                  <c:v>9.3000000000000007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30</c:v>
                </c:pt>
                <c:pt idx="26">
                  <c:v>37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  <c:pt idx="32">
                  <c:v>90</c:v>
                </c:pt>
                <c:pt idx="33">
                  <c:v>100</c:v>
                </c:pt>
                <c:pt idx="34">
                  <c:v>110</c:v>
                </c:pt>
                <c:pt idx="35">
                  <c:v>120</c:v>
                </c:pt>
                <c:pt idx="36">
                  <c:v>130</c:v>
                </c:pt>
                <c:pt idx="37">
                  <c:v>140</c:v>
                </c:pt>
                <c:pt idx="38">
                  <c:v>150</c:v>
                </c:pt>
                <c:pt idx="39">
                  <c:v>160</c:v>
                </c:pt>
                <c:pt idx="40">
                  <c:v>170</c:v>
                </c:pt>
                <c:pt idx="41">
                  <c:v>180</c:v>
                </c:pt>
                <c:pt idx="42">
                  <c:v>190</c:v>
                </c:pt>
                <c:pt idx="43">
                  <c:v>200</c:v>
                </c:pt>
              </c:numCache>
            </c:numRef>
          </c:xVal>
          <c:yVal>
            <c:numRef>
              <c:f>data!$R$18:$R$61</c:f>
              <c:numCache>
                <c:formatCode>0.00%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1.0515015147505302E-3</c:v>
                </c:pt>
                <c:pt idx="19">
                  <c:v>2.2806457618554932E-3</c:v>
                </c:pt>
                <c:pt idx="20">
                  <c:v>4.146297908435459E-3</c:v>
                </c:pt>
                <c:pt idx="21">
                  <c:v>4.5226292409707991E-3</c:v>
                </c:pt>
                <c:pt idx="22">
                  <c:v>4.8709684084381477E-3</c:v>
                </c:pt>
                <c:pt idx="23">
                  <c:v>5.1943265802106842E-3</c:v>
                </c:pt>
                <c:pt idx="24">
                  <c:v>5.4952979864997253E-3</c:v>
                </c:pt>
                <c:pt idx="25">
                  <c:v>6.9388047580375423E-3</c:v>
                </c:pt>
                <c:pt idx="26">
                  <c:v>8.1002400562341093E-3</c:v>
                </c:pt>
                <c:pt idx="27">
                  <c:v>8.4871099889849422E-3</c:v>
                </c:pt>
                <c:pt idx="28">
                  <c:v>9.4712497090050363E-3</c:v>
                </c:pt>
                <c:pt idx="29">
                  <c:v>1.0456948590527704E-2</c:v>
                </c:pt>
                <c:pt idx="30">
                  <c:v>1.1226137372110423E-2</c:v>
                </c:pt>
                <c:pt idx="31">
                  <c:v>1.1838672411310758E-2</c:v>
                </c:pt>
                <c:pt idx="32">
                  <c:v>1.2337987233377867E-2</c:v>
                </c:pt>
                <c:pt idx="33">
                  <c:v>1.275281734721545E-2</c:v>
                </c:pt>
                <c:pt idx="34">
                  <c:v>1.4175710723053792E-2</c:v>
                </c:pt>
                <c:pt idx="35">
                  <c:v>1.5459981515954846E-2</c:v>
                </c:pt>
                <c:pt idx="36">
                  <c:v>1.6162118480760879E-2</c:v>
                </c:pt>
                <c:pt idx="37">
                  <c:v>1.6329387064792478E-2</c:v>
                </c:pt>
                <c:pt idx="38">
                  <c:v>1.647717910693669E-2</c:v>
                </c:pt>
                <c:pt idx="39">
                  <c:v>1.6608709191882287E-2</c:v>
                </c:pt>
                <c:pt idx="40">
                  <c:v>1.6726521375510228E-2</c:v>
                </c:pt>
                <c:pt idx="41">
                  <c:v>1.6832655351381565E-2</c:v>
                </c:pt>
                <c:pt idx="42">
                  <c:v>1.6928765536597168E-2</c:v>
                </c:pt>
                <c:pt idx="43">
                  <c:v>1.7016207938060912E-2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61-D248-B01C-3880FCA72077}"/>
            </c:ext>
          </c:extLst>
        </c:ser>
        <c:ser>
          <c:idx val="1"/>
          <c:order val="1"/>
          <c:tx>
            <c:v>Budget employer NIC increase with 80% passthru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data!$A$18:$A$61</c:f>
              <c:numCache>
                <c:formatCode>"$"#,##0.0_);[Red]\("$"#,##0.0\)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8.25</c:v>
                </c:pt>
                <c:pt idx="10">
                  <c:v>8.6999999999999993</c:v>
                </c:pt>
                <c:pt idx="11">
                  <c:v>9</c:v>
                </c:pt>
                <c:pt idx="12">
                  <c:v>9.0500000000000007</c:v>
                </c:pt>
                <c:pt idx="13">
                  <c:v>9.1</c:v>
                </c:pt>
                <c:pt idx="14">
                  <c:v>9.1999999999999993</c:v>
                </c:pt>
                <c:pt idx="15">
                  <c:v>9.3000000000000007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30</c:v>
                </c:pt>
                <c:pt idx="26">
                  <c:v>37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  <c:pt idx="32">
                  <c:v>90</c:v>
                </c:pt>
                <c:pt idx="33">
                  <c:v>100</c:v>
                </c:pt>
                <c:pt idx="34">
                  <c:v>110</c:v>
                </c:pt>
                <c:pt idx="35">
                  <c:v>120</c:v>
                </c:pt>
                <c:pt idx="36">
                  <c:v>130</c:v>
                </c:pt>
                <c:pt idx="37">
                  <c:v>140</c:v>
                </c:pt>
                <c:pt idx="38">
                  <c:v>150</c:v>
                </c:pt>
                <c:pt idx="39">
                  <c:v>160</c:v>
                </c:pt>
                <c:pt idx="40">
                  <c:v>170</c:v>
                </c:pt>
                <c:pt idx="41">
                  <c:v>180</c:v>
                </c:pt>
                <c:pt idx="42">
                  <c:v>190</c:v>
                </c:pt>
                <c:pt idx="43">
                  <c:v>200</c:v>
                </c:pt>
              </c:numCache>
            </c:numRef>
          </c:xVal>
          <c:yVal>
            <c:numRef>
              <c:f>data!$G$18:$G$61</c:f>
              <c:numCache>
                <c:formatCode>0.00%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2.0000000000000018E-2</c:v>
                </c:pt>
                <c:pt idx="7">
                  <c:v>3.4285714285714253E-2</c:v>
                </c:pt>
                <c:pt idx="8">
                  <c:v>4.500000000000004E-2</c:v>
                </c:pt>
                <c:pt idx="9">
                  <c:v>4.7272727272727244E-2</c:v>
                </c:pt>
                <c:pt idx="10">
                  <c:v>5.1034482758620658E-2</c:v>
                </c:pt>
                <c:pt idx="11">
                  <c:v>5.3333333333333344E-2</c:v>
                </c:pt>
                <c:pt idx="12">
                  <c:v>5.370165745856359E-2</c:v>
                </c:pt>
                <c:pt idx="13">
                  <c:v>5.4065934065934074E-2</c:v>
                </c:pt>
                <c:pt idx="14">
                  <c:v>5.3582608695652234E-2</c:v>
                </c:pt>
                <c:pt idx="15">
                  <c:v>5.3109677419354795E-2</c:v>
                </c:pt>
                <c:pt idx="16">
                  <c:v>5.0063999999999886E-2</c:v>
                </c:pt>
                <c:pt idx="17">
                  <c:v>4.3320000000000025E-2</c:v>
                </c:pt>
                <c:pt idx="18">
                  <c:v>3.8502857142857061E-2</c:v>
                </c:pt>
                <c:pt idx="19">
                  <c:v>3.4889999999999977E-2</c:v>
                </c:pt>
                <c:pt idx="20">
                  <c:v>2.983199999999997E-2</c:v>
                </c:pt>
                <c:pt idx="21">
                  <c:v>2.8868571428571355E-2</c:v>
                </c:pt>
                <c:pt idx="22">
                  <c:v>2.799272727272728E-2</c:v>
                </c:pt>
                <c:pt idx="23">
                  <c:v>2.7193043478260792E-2</c:v>
                </c:pt>
                <c:pt idx="24">
                  <c:v>2.6460000000000039E-2</c:v>
                </c:pt>
                <c:pt idx="25">
                  <c:v>2.3088000000000108E-2</c:v>
                </c:pt>
                <c:pt idx="26">
                  <c:v>2.0536216216216263E-2</c:v>
                </c:pt>
                <c:pt idx="27">
                  <c:v>1.9715999999999956E-2</c:v>
                </c:pt>
                <c:pt idx="28">
                  <c:v>1.7692799999999953E-2</c:v>
                </c:pt>
                <c:pt idx="29">
                  <c:v>1.6344000000000025E-2</c:v>
                </c:pt>
                <c:pt idx="30">
                  <c:v>1.538057142857141E-2</c:v>
                </c:pt>
                <c:pt idx="31">
                  <c:v>1.4657999999999949E-2</c:v>
                </c:pt>
                <c:pt idx="32">
                  <c:v>1.4095999999999997E-2</c:v>
                </c:pt>
                <c:pt idx="33">
                  <c:v>1.3646399999999947E-2</c:v>
                </c:pt>
                <c:pt idx="34">
                  <c:v>1.3278545454545432E-2</c:v>
                </c:pt>
                <c:pt idx="35">
                  <c:v>1.2971999999999873E-2</c:v>
                </c:pt>
                <c:pt idx="36">
                  <c:v>1.2712615384615322E-2</c:v>
                </c:pt>
                <c:pt idx="37">
                  <c:v>1.2490285714285565E-2</c:v>
                </c:pt>
                <c:pt idx="38">
                  <c:v>1.2297599999999909E-2</c:v>
                </c:pt>
                <c:pt idx="39">
                  <c:v>1.2128999999999945E-2</c:v>
                </c:pt>
                <c:pt idx="40">
                  <c:v>1.1980235294117514E-2</c:v>
                </c:pt>
                <c:pt idx="41">
                  <c:v>1.184799999999997E-2</c:v>
                </c:pt>
                <c:pt idx="42">
                  <c:v>1.1729684210526226E-2</c:v>
                </c:pt>
                <c:pt idx="43">
                  <c:v>1.1623199999999945E-2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61-D248-B01C-3880FCA72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71424"/>
        <c:axId val="712073136"/>
      </c:scatterChart>
      <c:valAx>
        <c:axId val="712071424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100" b="1"/>
                  <a:t>Employee</a:t>
                </a:r>
                <a:r>
                  <a:rPr lang="en-GB" sz="1100" b="1" baseline="0"/>
                  <a:t> gross salary</a:t>
                </a:r>
                <a:endParaRPr lang="en-GB" sz="1100" b="1"/>
              </a:p>
            </c:rich>
          </c:tx>
          <c:layout>
            <c:manualLayout>
              <c:xMode val="edge"/>
              <c:yMode val="edge"/>
              <c:x val="0.4406361109037687"/>
              <c:y val="0.94007403476629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&quot;k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3136"/>
        <c:crosses val="autoZero"/>
        <c:crossBetween val="midCat"/>
        <c:majorUnit val="10"/>
      </c:valAx>
      <c:valAx>
        <c:axId val="7120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"/>
                    <a:ea typeface="+mn-ea"/>
                    <a:cs typeface="+mn-cs"/>
                  </a:defRPr>
                </a:pPr>
                <a:r>
                  <a:rPr lang="en-GB" sz="1200" b="1"/>
                  <a:t>Decrease in employee take-home</a:t>
                </a:r>
                <a:r>
                  <a:rPr lang="en-GB" sz="1200" b="1" baseline="0"/>
                  <a:t> pay</a:t>
                </a:r>
                <a:endParaRPr lang="en-GB" sz="1200" b="1"/>
              </a:p>
            </c:rich>
          </c:tx>
          <c:layout>
            <c:manualLayout>
              <c:xMode val="edge"/>
              <c:yMode val="edge"/>
              <c:x val="2.1851356815707948E-2"/>
              <c:y val="0.26021247279611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+mn-ea"/>
                <a:cs typeface="+mn-cs"/>
              </a:defRPr>
            </a:pPr>
            <a:endParaRPr lang="en-US"/>
          </a:p>
        </c:txPr>
        <c:crossAx val="712071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2606896929477163"/>
          <c:y val="8.052450186453905E-2"/>
          <c:w val="0.33479863236370488"/>
          <c:h val="0.1361744290188878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66A9EB-FCA2-B148-A1AA-81AC117B84AE}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E00D68-1CC2-9748-AD4B-E23B86CD3317}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79FCC62-D202-A14C-8875-682AA388AB4C}">
  <sheetPr/>
  <sheetViews>
    <sheetView tabSelected="1"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B2EABF-735F-0B9C-AD73-8A19963BC1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0.86676</cdr:x>
      <cdr:y>0.00719</cdr:y>
    </cdr:from>
    <cdr:to>
      <cdr:x>0.9678</cdr:x>
      <cdr:y>0.06062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FF8E1277-E53A-8E3C-2EEC-C7EE17093F3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70350" y="43665"/>
          <a:ext cx="940798" cy="32441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AA83F9-A487-2161-083D-C6648CFAE8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0.86752</cdr:x>
      <cdr:y>0.00719</cdr:y>
    </cdr:from>
    <cdr:to>
      <cdr:x>0.96857</cdr:x>
      <cdr:y>0.06062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FF8E1277-E53A-8E3C-2EEC-C7EE17093F3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77485" y="43665"/>
          <a:ext cx="940798" cy="32441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BF988B-EAC5-8DC0-C89E-CD46C15283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0.89195</cdr:x>
      <cdr:y>0.00705</cdr:y>
    </cdr:from>
    <cdr:to>
      <cdr:x>0.993</cdr:x>
      <cdr:y>0.06048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A82B65B-624A-907A-4C91-BFAD20759C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04944" y="42809"/>
          <a:ext cx="940798" cy="3244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F2EA-D6E2-C54C-B7D1-21A515181E3E}">
  <dimension ref="A1:R61"/>
  <sheetViews>
    <sheetView topLeftCell="A17" zoomScale="154" zoomScaleNormal="154" workbookViewId="0">
      <pane xSplit="1" topLeftCell="I1" activePane="topRight" state="frozen"/>
      <selection activeCell="A23" sqref="A23"/>
      <selection pane="topRight" activeCell="G19" sqref="G19"/>
    </sheetView>
  </sheetViews>
  <sheetFormatPr baseColWidth="10" defaultRowHeight="16" x14ac:dyDescent="0.2"/>
  <cols>
    <col min="2" max="2" width="18.5" customWidth="1"/>
    <col min="3" max="3" width="13.83203125" customWidth="1"/>
    <col min="4" max="4" width="14.33203125" customWidth="1"/>
    <col min="7" max="7" width="13.83203125" bestFit="1" customWidth="1"/>
    <col min="9" max="9" width="12.83203125" bestFit="1" customWidth="1"/>
    <col min="10" max="10" width="14" customWidth="1"/>
    <col min="11" max="11" width="17.6640625" customWidth="1"/>
    <col min="14" max="14" width="16.1640625" customWidth="1"/>
    <col min="15" max="15" width="12.83203125" customWidth="1"/>
    <col min="16" max="16" width="11" bestFit="1" customWidth="1"/>
    <col min="17" max="17" width="22.33203125" customWidth="1"/>
  </cols>
  <sheetData>
    <row r="1" spans="1:6" x14ac:dyDescent="0.2">
      <c r="A1" s="4" t="s">
        <v>0</v>
      </c>
    </row>
    <row r="2" spans="1:6" x14ac:dyDescent="0.2">
      <c r="A2" s="4"/>
    </row>
    <row r="3" spans="1:6" x14ac:dyDescent="0.2">
      <c r="A3" s="4" t="s">
        <v>15</v>
      </c>
    </row>
    <row r="4" spans="1:6" x14ac:dyDescent="0.2">
      <c r="A4" s="4"/>
    </row>
    <row r="5" spans="1:6" x14ac:dyDescent="0.2">
      <c r="B5" t="s">
        <v>13</v>
      </c>
      <c r="C5" s="1" t="s">
        <v>14</v>
      </c>
      <c r="E5" t="s">
        <v>25</v>
      </c>
      <c r="F5" s="1">
        <v>0.8</v>
      </c>
    </row>
    <row r="6" spans="1:6" x14ac:dyDescent="0.2">
      <c r="A6" t="s">
        <v>1</v>
      </c>
      <c r="B6">
        <v>9100</v>
      </c>
      <c r="C6">
        <v>5000</v>
      </c>
    </row>
    <row r="7" spans="1:6" x14ac:dyDescent="0.2">
      <c r="A7" t="s">
        <v>2</v>
      </c>
      <c r="B7" s="2">
        <v>0.13800000000000001</v>
      </c>
      <c r="C7" s="1">
        <v>0.15</v>
      </c>
    </row>
    <row r="8" spans="1:6" x14ac:dyDescent="0.2">
      <c r="A8" s="4"/>
    </row>
    <row r="9" spans="1:6" x14ac:dyDescent="0.2">
      <c r="A9" s="4" t="s">
        <v>16</v>
      </c>
    </row>
    <row r="10" spans="1:6" x14ac:dyDescent="0.2">
      <c r="A10" s="4"/>
    </row>
    <row r="11" spans="1:6" x14ac:dyDescent="0.2">
      <c r="A11" s="4"/>
      <c r="B11" t="s">
        <v>10</v>
      </c>
      <c r="C11" t="s">
        <v>24</v>
      </c>
      <c r="D11" t="s">
        <v>23</v>
      </c>
      <c r="E11" t="s">
        <v>11</v>
      </c>
    </row>
    <row r="12" spans="1:6" x14ac:dyDescent="0.2">
      <c r="A12" s="9" t="s">
        <v>9</v>
      </c>
      <c r="B12" s="8">
        <v>125140</v>
      </c>
      <c r="C12" s="1">
        <v>0.47</v>
      </c>
      <c r="D12" s="2">
        <v>0.01</v>
      </c>
      <c r="E12" s="10">
        <f>D12+C12</f>
        <v>0.48</v>
      </c>
    </row>
    <row r="13" spans="1:6" x14ac:dyDescent="0.2">
      <c r="A13" t="s">
        <v>8</v>
      </c>
      <c r="B13" s="8">
        <v>37700</v>
      </c>
      <c r="C13" s="1">
        <v>0.42</v>
      </c>
      <c r="D13" s="2">
        <v>0.01</v>
      </c>
      <c r="E13" s="10">
        <f>D13+C13</f>
        <v>0.43</v>
      </c>
    </row>
    <row r="14" spans="1:6" x14ac:dyDescent="0.2">
      <c r="A14" t="s">
        <v>12</v>
      </c>
      <c r="B14">
        <v>12570</v>
      </c>
      <c r="C14" s="1">
        <v>0.28000000000000003</v>
      </c>
      <c r="D14" s="2">
        <v>0.01</v>
      </c>
      <c r="E14" s="10">
        <f>D14+C14</f>
        <v>0.29000000000000004</v>
      </c>
    </row>
    <row r="15" spans="1:6" x14ac:dyDescent="0.2">
      <c r="C15" s="2"/>
      <c r="D15" s="1"/>
    </row>
    <row r="16" spans="1:6" x14ac:dyDescent="0.2">
      <c r="C16" s="2"/>
      <c r="D16" s="1"/>
    </row>
    <row r="17" spans="1:18" s="11" customFormat="1" ht="68" x14ac:dyDescent="0.2">
      <c r="A17" s="11" t="s">
        <v>6</v>
      </c>
      <c r="B17" s="11" t="s">
        <v>5</v>
      </c>
      <c r="C17" s="11" t="s">
        <v>21</v>
      </c>
      <c r="D17" s="11" t="s">
        <v>22</v>
      </c>
      <c r="E17" s="11" t="s">
        <v>3</v>
      </c>
      <c r="F17" s="11" t="s">
        <v>4</v>
      </c>
      <c r="G17" s="12" t="str">
        <f>"cut in takehome @ " &amp; F5*100&amp;"% passthru"</f>
        <v>cut in takehome @ 80% passthru</v>
      </c>
      <c r="I17" s="11" t="s">
        <v>7</v>
      </c>
      <c r="J17" s="11" t="s">
        <v>17</v>
      </c>
      <c r="K17" s="11" t="s">
        <v>18</v>
      </c>
      <c r="L17" s="11" t="s">
        <v>19</v>
      </c>
      <c r="M17" s="11" t="s">
        <v>20</v>
      </c>
      <c r="N17" s="11" t="str">
        <f>"basic rate + "&amp;D14*100&amp;"%"</f>
        <v>basic rate + 1%</v>
      </c>
      <c r="O17" s="11" t="str">
        <f>"higher rate  + "&amp;D13*100&amp;"%"</f>
        <v>higher rate  + 1%</v>
      </c>
      <c r="P17" s="11" t="str">
        <f>"top rate  + "&amp;D12*100&amp;"%"</f>
        <v>top rate  + 1%</v>
      </c>
      <c r="Q17" s="11" t="str">
        <f>"take home  after "&amp;D14*100&amp;"%"</f>
        <v>take home  after 1%</v>
      </c>
      <c r="R17" s="11" t="s">
        <v>4</v>
      </c>
    </row>
    <row r="18" spans="1:18" x14ac:dyDescent="0.2">
      <c r="A18" s="5">
        <v>0</v>
      </c>
      <c r="B18" s="3">
        <f t="shared" ref="B18:B42" si="0">A18*1000</f>
        <v>0</v>
      </c>
      <c r="C18" s="3">
        <f t="shared" ref="C18:C61" si="1">MAX(0,$B18-B$6)*B$7+B18</f>
        <v>0</v>
      </c>
      <c r="D18" s="3">
        <f t="shared" ref="D18:D61" si="2">MAX(0,$B18-C$6)*C$7+B18</f>
        <v>0</v>
      </c>
      <c r="E18" s="3">
        <f t="shared" ref="E18:E42" si="3">D18-C18</f>
        <v>0</v>
      </c>
      <c r="F18" s="2">
        <v>0</v>
      </c>
      <c r="G18" s="2">
        <v>0</v>
      </c>
      <c r="H18" s="2"/>
      <c r="I18" s="6">
        <f t="shared" ref="I18:I61" si="4">MAX(0,$B$14-MAX(0,(B18-100000)*0.5))</f>
        <v>12570</v>
      </c>
      <c r="J18" s="3">
        <f>MIN(B$13,MAX(0,B18-I18))*C$14</f>
        <v>0</v>
      </c>
      <c r="K18" s="7">
        <f>MAX(0,MIN(B$12-B$13,(B18-(B$13+I18))))*C$13</f>
        <v>0</v>
      </c>
      <c r="L18" s="3">
        <f>MAX(0,B18-$B$12)*C$12</f>
        <v>0</v>
      </c>
      <c r="M18" s="3">
        <f t="shared" ref="M18:M60" si="5">B18-L18-K18-J18</f>
        <v>0</v>
      </c>
      <c r="N18" s="3">
        <f t="shared" ref="N18:N61" si="6">MIN(B$13,MAX(0,B18-I18))*E$14</f>
        <v>0</v>
      </c>
      <c r="O18" s="6">
        <f t="shared" ref="O18:O61" si="7">MAX(0,MIN(B$12-B$13,(B18-(B$13+I18))))*E$13</f>
        <v>0</v>
      </c>
      <c r="P18" s="6">
        <f t="shared" ref="P18:P61" si="8">MAX(0,B18-$B$12)*E$12</f>
        <v>0</v>
      </c>
      <c r="Q18" s="6">
        <f>B18-P18-O18-N18</f>
        <v>0</v>
      </c>
      <c r="R18" s="2">
        <f>IF(M18=0,0,1- Q18/M18)</f>
        <v>0</v>
      </c>
    </row>
    <row r="19" spans="1:18" x14ac:dyDescent="0.2">
      <c r="A19" s="5">
        <v>1</v>
      </c>
      <c r="B19" s="3">
        <f t="shared" si="0"/>
        <v>1000</v>
      </c>
      <c r="C19" s="3">
        <f t="shared" si="1"/>
        <v>1000</v>
      </c>
      <c r="D19" s="3">
        <f t="shared" si="2"/>
        <v>1000</v>
      </c>
      <c r="E19" s="3">
        <f t="shared" si="3"/>
        <v>0</v>
      </c>
      <c r="F19" s="2">
        <f t="shared" ref="F19:F37" si="9">E19/B19</f>
        <v>0</v>
      </c>
      <c r="G19" s="2">
        <f t="shared" ref="G18:G60" si="10">1-(B19-F$5*E19)/B19</f>
        <v>0</v>
      </c>
      <c r="H19" s="2"/>
      <c r="I19" s="6">
        <f t="shared" si="4"/>
        <v>12570</v>
      </c>
      <c r="J19" s="3">
        <f t="shared" ref="J19:J61" si="11">MIN(B$13,MAX(0,B19-I19))*C$14</f>
        <v>0</v>
      </c>
      <c r="K19" s="7">
        <f t="shared" ref="K19:K61" si="12">MAX(0,MIN(B$12-B$13,(B19-(B$13+I19))))*C$13</f>
        <v>0</v>
      </c>
      <c r="L19" s="3">
        <f t="shared" ref="L19:L61" si="13">MAX(0,B19-$B$12)*C$12</f>
        <v>0</v>
      </c>
      <c r="M19" s="3">
        <f t="shared" si="5"/>
        <v>1000</v>
      </c>
      <c r="N19" s="3">
        <f t="shared" si="6"/>
        <v>0</v>
      </c>
      <c r="O19" s="6">
        <f t="shared" si="7"/>
        <v>0</v>
      </c>
      <c r="P19" s="6">
        <f t="shared" si="8"/>
        <v>0</v>
      </c>
      <c r="Q19" s="6">
        <f t="shared" ref="Q19:Q61" si="14">B19-P19-O19-N19</f>
        <v>1000</v>
      </c>
      <c r="R19" s="2">
        <f t="shared" ref="R19:R61" si="15">IF(M19=0,0,1- Q19/M19)</f>
        <v>0</v>
      </c>
    </row>
    <row r="20" spans="1:18" x14ac:dyDescent="0.2">
      <c r="A20" s="5">
        <v>2</v>
      </c>
      <c r="B20" s="3">
        <f t="shared" si="0"/>
        <v>2000</v>
      </c>
      <c r="C20" s="3">
        <f t="shared" si="1"/>
        <v>2000</v>
      </c>
      <c r="D20" s="3">
        <f t="shared" si="2"/>
        <v>2000</v>
      </c>
      <c r="E20" s="3">
        <f t="shared" si="3"/>
        <v>0</v>
      </c>
      <c r="F20" s="2">
        <f t="shared" si="9"/>
        <v>0</v>
      </c>
      <c r="G20" s="2">
        <f t="shared" si="10"/>
        <v>0</v>
      </c>
      <c r="H20" s="2"/>
      <c r="I20" s="6">
        <f t="shared" si="4"/>
        <v>12570</v>
      </c>
      <c r="J20" s="3">
        <f t="shared" si="11"/>
        <v>0</v>
      </c>
      <c r="K20" s="7">
        <f t="shared" si="12"/>
        <v>0</v>
      </c>
      <c r="L20" s="3">
        <f t="shared" si="13"/>
        <v>0</v>
      </c>
      <c r="M20" s="3">
        <f t="shared" si="5"/>
        <v>2000</v>
      </c>
      <c r="N20" s="3">
        <f t="shared" si="6"/>
        <v>0</v>
      </c>
      <c r="O20" s="6">
        <f t="shared" si="7"/>
        <v>0</v>
      </c>
      <c r="P20" s="6">
        <f t="shared" si="8"/>
        <v>0</v>
      </c>
      <c r="Q20" s="6">
        <f t="shared" si="14"/>
        <v>2000</v>
      </c>
      <c r="R20" s="2">
        <f t="shared" si="15"/>
        <v>0</v>
      </c>
    </row>
    <row r="21" spans="1:18" x14ac:dyDescent="0.2">
      <c r="A21" s="5">
        <v>3</v>
      </c>
      <c r="B21" s="3">
        <f t="shared" si="0"/>
        <v>3000</v>
      </c>
      <c r="C21" s="3">
        <f t="shared" si="1"/>
        <v>3000</v>
      </c>
      <c r="D21" s="3">
        <f t="shared" si="2"/>
        <v>3000</v>
      </c>
      <c r="E21" s="3">
        <f t="shared" si="3"/>
        <v>0</v>
      </c>
      <c r="F21" s="2">
        <f t="shared" si="9"/>
        <v>0</v>
      </c>
      <c r="G21" s="2">
        <f t="shared" si="10"/>
        <v>0</v>
      </c>
      <c r="H21" s="2"/>
      <c r="I21" s="6">
        <f t="shared" si="4"/>
        <v>12570</v>
      </c>
      <c r="J21" s="3">
        <f t="shared" si="11"/>
        <v>0</v>
      </c>
      <c r="K21" s="7">
        <f t="shared" si="12"/>
        <v>0</v>
      </c>
      <c r="L21" s="3">
        <f t="shared" si="13"/>
        <v>0</v>
      </c>
      <c r="M21" s="3">
        <f t="shared" si="5"/>
        <v>3000</v>
      </c>
      <c r="N21" s="3">
        <f t="shared" si="6"/>
        <v>0</v>
      </c>
      <c r="O21" s="6">
        <f t="shared" si="7"/>
        <v>0</v>
      </c>
      <c r="P21" s="6">
        <f t="shared" si="8"/>
        <v>0</v>
      </c>
      <c r="Q21" s="6">
        <f t="shared" si="14"/>
        <v>3000</v>
      </c>
      <c r="R21" s="2">
        <f t="shared" si="15"/>
        <v>0</v>
      </c>
    </row>
    <row r="22" spans="1:18" x14ac:dyDescent="0.2">
      <c r="A22" s="5">
        <v>4</v>
      </c>
      <c r="B22" s="3">
        <f t="shared" si="0"/>
        <v>4000</v>
      </c>
      <c r="C22" s="3">
        <f t="shared" si="1"/>
        <v>4000</v>
      </c>
      <c r="D22" s="3">
        <f t="shared" si="2"/>
        <v>4000</v>
      </c>
      <c r="E22" s="3">
        <f t="shared" si="3"/>
        <v>0</v>
      </c>
      <c r="F22" s="2">
        <f t="shared" si="9"/>
        <v>0</v>
      </c>
      <c r="G22" s="2">
        <f t="shared" si="10"/>
        <v>0</v>
      </c>
      <c r="H22" s="2"/>
      <c r="I22" s="6">
        <f t="shared" si="4"/>
        <v>12570</v>
      </c>
      <c r="J22" s="3">
        <f t="shared" si="11"/>
        <v>0</v>
      </c>
      <c r="K22" s="7">
        <f t="shared" si="12"/>
        <v>0</v>
      </c>
      <c r="L22" s="3">
        <f t="shared" si="13"/>
        <v>0</v>
      </c>
      <c r="M22" s="3">
        <f t="shared" si="5"/>
        <v>4000</v>
      </c>
      <c r="N22" s="3">
        <f t="shared" si="6"/>
        <v>0</v>
      </c>
      <c r="O22" s="6">
        <f t="shared" si="7"/>
        <v>0</v>
      </c>
      <c r="P22" s="6">
        <f t="shared" si="8"/>
        <v>0</v>
      </c>
      <c r="Q22" s="6">
        <f t="shared" si="14"/>
        <v>4000</v>
      </c>
      <c r="R22" s="2">
        <f t="shared" si="15"/>
        <v>0</v>
      </c>
    </row>
    <row r="23" spans="1:18" x14ac:dyDescent="0.2">
      <c r="A23" s="5">
        <v>5</v>
      </c>
      <c r="B23" s="3">
        <f t="shared" si="0"/>
        <v>5000</v>
      </c>
      <c r="C23" s="3">
        <f t="shared" si="1"/>
        <v>5000</v>
      </c>
      <c r="D23" s="3">
        <f t="shared" si="2"/>
        <v>5000</v>
      </c>
      <c r="E23" s="3">
        <f t="shared" si="3"/>
        <v>0</v>
      </c>
      <c r="F23" s="2">
        <f t="shared" si="9"/>
        <v>0</v>
      </c>
      <c r="G23" s="2">
        <f t="shared" si="10"/>
        <v>0</v>
      </c>
      <c r="H23" s="2"/>
      <c r="I23" s="6">
        <f t="shared" si="4"/>
        <v>12570</v>
      </c>
      <c r="J23" s="3">
        <f t="shared" si="11"/>
        <v>0</v>
      </c>
      <c r="K23" s="7">
        <f t="shared" si="12"/>
        <v>0</v>
      </c>
      <c r="L23" s="3">
        <f t="shared" si="13"/>
        <v>0</v>
      </c>
      <c r="M23" s="3">
        <f t="shared" si="5"/>
        <v>5000</v>
      </c>
      <c r="N23" s="3">
        <f t="shared" si="6"/>
        <v>0</v>
      </c>
      <c r="O23" s="6">
        <f t="shared" si="7"/>
        <v>0</v>
      </c>
      <c r="P23" s="6">
        <f t="shared" si="8"/>
        <v>0</v>
      </c>
      <c r="Q23" s="6">
        <f t="shared" si="14"/>
        <v>5000</v>
      </c>
      <c r="R23" s="2">
        <f t="shared" si="15"/>
        <v>0</v>
      </c>
    </row>
    <row r="24" spans="1:18" x14ac:dyDescent="0.2">
      <c r="A24" s="5">
        <v>6</v>
      </c>
      <c r="B24" s="3">
        <f t="shared" si="0"/>
        <v>6000</v>
      </c>
      <c r="C24" s="3">
        <f t="shared" si="1"/>
        <v>6000</v>
      </c>
      <c r="D24" s="3">
        <f t="shared" si="2"/>
        <v>6150</v>
      </c>
      <c r="E24" s="3">
        <f t="shared" si="3"/>
        <v>150</v>
      </c>
      <c r="F24" s="2">
        <f t="shared" si="9"/>
        <v>2.5000000000000001E-2</v>
      </c>
      <c r="G24" s="2">
        <f t="shared" si="10"/>
        <v>2.0000000000000018E-2</v>
      </c>
      <c r="H24" s="2"/>
      <c r="I24" s="6">
        <f t="shared" si="4"/>
        <v>12570</v>
      </c>
      <c r="J24" s="3">
        <f t="shared" si="11"/>
        <v>0</v>
      </c>
      <c r="K24" s="7">
        <f t="shared" si="12"/>
        <v>0</v>
      </c>
      <c r="L24" s="3">
        <f t="shared" si="13"/>
        <v>0</v>
      </c>
      <c r="M24" s="3">
        <f t="shared" si="5"/>
        <v>6000</v>
      </c>
      <c r="N24" s="3">
        <f t="shared" si="6"/>
        <v>0</v>
      </c>
      <c r="O24" s="6">
        <f t="shared" si="7"/>
        <v>0</v>
      </c>
      <c r="P24" s="6">
        <f t="shared" si="8"/>
        <v>0</v>
      </c>
      <c r="Q24" s="6">
        <f t="shared" si="14"/>
        <v>6000</v>
      </c>
      <c r="R24" s="2">
        <f t="shared" si="15"/>
        <v>0</v>
      </c>
    </row>
    <row r="25" spans="1:18" x14ac:dyDescent="0.2">
      <c r="A25" s="5">
        <v>7</v>
      </c>
      <c r="B25" s="3">
        <f t="shared" si="0"/>
        <v>7000</v>
      </c>
      <c r="C25" s="3">
        <f t="shared" si="1"/>
        <v>7000</v>
      </c>
      <c r="D25" s="3">
        <f t="shared" si="2"/>
        <v>7300</v>
      </c>
      <c r="E25" s="3">
        <f t="shared" si="3"/>
        <v>300</v>
      </c>
      <c r="F25" s="2">
        <f t="shared" si="9"/>
        <v>4.2857142857142858E-2</v>
      </c>
      <c r="G25" s="2">
        <f t="shared" si="10"/>
        <v>3.4285714285714253E-2</v>
      </c>
      <c r="H25" s="2"/>
      <c r="I25" s="6">
        <f t="shared" si="4"/>
        <v>12570</v>
      </c>
      <c r="J25" s="3">
        <f t="shared" si="11"/>
        <v>0</v>
      </c>
      <c r="K25" s="7">
        <f t="shared" si="12"/>
        <v>0</v>
      </c>
      <c r="L25" s="3">
        <f t="shared" si="13"/>
        <v>0</v>
      </c>
      <c r="M25" s="3">
        <f t="shared" si="5"/>
        <v>7000</v>
      </c>
      <c r="N25" s="3">
        <f t="shared" si="6"/>
        <v>0</v>
      </c>
      <c r="O25" s="6">
        <f t="shared" si="7"/>
        <v>0</v>
      </c>
      <c r="P25" s="6">
        <f t="shared" si="8"/>
        <v>0</v>
      </c>
      <c r="Q25" s="6">
        <f t="shared" si="14"/>
        <v>7000</v>
      </c>
      <c r="R25" s="2">
        <f t="shared" si="15"/>
        <v>0</v>
      </c>
    </row>
    <row r="26" spans="1:18" x14ac:dyDescent="0.2">
      <c r="A26" s="5">
        <v>8</v>
      </c>
      <c r="B26" s="3">
        <f t="shared" si="0"/>
        <v>8000</v>
      </c>
      <c r="C26" s="3">
        <f t="shared" si="1"/>
        <v>8000</v>
      </c>
      <c r="D26" s="3">
        <f t="shared" si="2"/>
        <v>8450</v>
      </c>
      <c r="E26" s="3">
        <f t="shared" si="3"/>
        <v>450</v>
      </c>
      <c r="F26" s="2">
        <f t="shared" si="9"/>
        <v>5.6250000000000001E-2</v>
      </c>
      <c r="G26" s="2">
        <f t="shared" si="10"/>
        <v>4.500000000000004E-2</v>
      </c>
      <c r="H26" s="2"/>
      <c r="I26" s="6">
        <f t="shared" si="4"/>
        <v>12570</v>
      </c>
      <c r="J26" s="3">
        <f t="shared" si="11"/>
        <v>0</v>
      </c>
      <c r="K26" s="7">
        <f t="shared" si="12"/>
        <v>0</v>
      </c>
      <c r="L26" s="3">
        <f t="shared" si="13"/>
        <v>0</v>
      </c>
      <c r="M26" s="3">
        <f t="shared" si="5"/>
        <v>8000</v>
      </c>
      <c r="N26" s="3">
        <f t="shared" si="6"/>
        <v>0</v>
      </c>
      <c r="O26" s="6">
        <f t="shared" si="7"/>
        <v>0</v>
      </c>
      <c r="P26" s="6">
        <f t="shared" si="8"/>
        <v>0</v>
      </c>
      <c r="Q26" s="6">
        <f t="shared" si="14"/>
        <v>8000</v>
      </c>
      <c r="R26" s="2">
        <f t="shared" si="15"/>
        <v>0</v>
      </c>
    </row>
    <row r="27" spans="1:18" x14ac:dyDescent="0.2">
      <c r="A27" s="5">
        <v>8.25</v>
      </c>
      <c r="B27" s="3">
        <f t="shared" si="0"/>
        <v>8250</v>
      </c>
      <c r="C27" s="3">
        <f t="shared" si="1"/>
        <v>8250</v>
      </c>
      <c r="D27" s="3">
        <f t="shared" si="2"/>
        <v>8737.5</v>
      </c>
      <c r="E27" s="3">
        <f t="shared" si="3"/>
        <v>487.5</v>
      </c>
      <c r="F27" s="2">
        <f t="shared" si="9"/>
        <v>5.909090909090909E-2</v>
      </c>
      <c r="G27" s="2">
        <f t="shared" si="10"/>
        <v>4.7272727272727244E-2</v>
      </c>
      <c r="H27" s="2"/>
      <c r="I27" s="6">
        <f t="shared" si="4"/>
        <v>12570</v>
      </c>
      <c r="J27" s="3">
        <f t="shared" si="11"/>
        <v>0</v>
      </c>
      <c r="K27" s="7">
        <f t="shared" si="12"/>
        <v>0</v>
      </c>
      <c r="L27" s="3">
        <f t="shared" si="13"/>
        <v>0</v>
      </c>
      <c r="M27" s="3">
        <f t="shared" si="5"/>
        <v>8250</v>
      </c>
      <c r="N27" s="3">
        <f t="shared" si="6"/>
        <v>0</v>
      </c>
      <c r="O27" s="6">
        <f t="shared" si="7"/>
        <v>0</v>
      </c>
      <c r="P27" s="6">
        <f t="shared" si="8"/>
        <v>0</v>
      </c>
      <c r="Q27" s="6">
        <f t="shared" si="14"/>
        <v>8250</v>
      </c>
      <c r="R27" s="2">
        <f t="shared" si="15"/>
        <v>0</v>
      </c>
    </row>
    <row r="28" spans="1:18" x14ac:dyDescent="0.2">
      <c r="A28" s="5">
        <v>8.6999999999999993</v>
      </c>
      <c r="B28" s="3">
        <f t="shared" si="0"/>
        <v>8700</v>
      </c>
      <c r="C28" s="3">
        <f t="shared" si="1"/>
        <v>8700</v>
      </c>
      <c r="D28" s="3">
        <f t="shared" si="2"/>
        <v>9255</v>
      </c>
      <c r="E28" s="3">
        <f t="shared" si="3"/>
        <v>555</v>
      </c>
      <c r="F28" s="2">
        <f t="shared" si="9"/>
        <v>6.3793103448275865E-2</v>
      </c>
      <c r="G28" s="2">
        <f t="shared" si="10"/>
        <v>5.1034482758620658E-2</v>
      </c>
      <c r="H28" s="2"/>
      <c r="I28" s="6">
        <f t="shared" si="4"/>
        <v>12570</v>
      </c>
      <c r="J28" s="3">
        <f t="shared" si="11"/>
        <v>0</v>
      </c>
      <c r="K28" s="7">
        <f t="shared" si="12"/>
        <v>0</v>
      </c>
      <c r="L28" s="3">
        <f t="shared" si="13"/>
        <v>0</v>
      </c>
      <c r="M28" s="3">
        <f t="shared" si="5"/>
        <v>8700</v>
      </c>
      <c r="N28" s="3">
        <f t="shared" si="6"/>
        <v>0</v>
      </c>
      <c r="O28" s="6">
        <f t="shared" si="7"/>
        <v>0</v>
      </c>
      <c r="P28" s="6">
        <f t="shared" si="8"/>
        <v>0</v>
      </c>
      <c r="Q28" s="6">
        <f t="shared" si="14"/>
        <v>8700</v>
      </c>
      <c r="R28" s="2">
        <f t="shared" si="15"/>
        <v>0</v>
      </c>
    </row>
    <row r="29" spans="1:18" x14ac:dyDescent="0.2">
      <c r="A29" s="5">
        <v>9</v>
      </c>
      <c r="B29" s="3">
        <f t="shared" si="0"/>
        <v>9000</v>
      </c>
      <c r="C29" s="3">
        <f t="shared" si="1"/>
        <v>9000</v>
      </c>
      <c r="D29" s="3">
        <f t="shared" si="2"/>
        <v>9600</v>
      </c>
      <c r="E29" s="3">
        <f t="shared" si="3"/>
        <v>600</v>
      </c>
      <c r="F29" s="2">
        <f t="shared" si="9"/>
        <v>6.6666666666666666E-2</v>
      </c>
      <c r="G29" s="2">
        <f t="shared" si="10"/>
        <v>5.3333333333333344E-2</v>
      </c>
      <c r="H29" s="2"/>
      <c r="I29" s="6">
        <f t="shared" si="4"/>
        <v>12570</v>
      </c>
      <c r="J29" s="3">
        <f t="shared" si="11"/>
        <v>0</v>
      </c>
      <c r="K29" s="7">
        <f t="shared" si="12"/>
        <v>0</v>
      </c>
      <c r="L29" s="3">
        <f t="shared" si="13"/>
        <v>0</v>
      </c>
      <c r="M29" s="3">
        <f t="shared" si="5"/>
        <v>9000</v>
      </c>
      <c r="N29" s="3">
        <f t="shared" si="6"/>
        <v>0</v>
      </c>
      <c r="O29" s="6">
        <f t="shared" si="7"/>
        <v>0</v>
      </c>
      <c r="P29" s="6">
        <f t="shared" si="8"/>
        <v>0</v>
      </c>
      <c r="Q29" s="6">
        <f t="shared" si="14"/>
        <v>9000</v>
      </c>
      <c r="R29" s="2">
        <f t="shared" si="15"/>
        <v>0</v>
      </c>
    </row>
    <row r="30" spans="1:18" x14ac:dyDescent="0.2">
      <c r="A30" s="5">
        <v>9.0500000000000007</v>
      </c>
      <c r="B30" s="3">
        <f t="shared" si="0"/>
        <v>9050</v>
      </c>
      <c r="C30" s="3">
        <f t="shared" si="1"/>
        <v>9050</v>
      </c>
      <c r="D30" s="3">
        <f t="shared" si="2"/>
        <v>9657.5</v>
      </c>
      <c r="E30" s="3">
        <f t="shared" si="3"/>
        <v>607.5</v>
      </c>
      <c r="F30" s="2">
        <f t="shared" si="9"/>
        <v>6.7127071823204418E-2</v>
      </c>
      <c r="G30" s="2">
        <f t="shared" si="10"/>
        <v>5.370165745856359E-2</v>
      </c>
      <c r="H30" s="2"/>
      <c r="I30" s="6">
        <f t="shared" si="4"/>
        <v>12570</v>
      </c>
      <c r="J30" s="3">
        <f t="shared" si="11"/>
        <v>0</v>
      </c>
      <c r="K30" s="7">
        <f t="shared" si="12"/>
        <v>0</v>
      </c>
      <c r="L30" s="3">
        <f t="shared" si="13"/>
        <v>0</v>
      </c>
      <c r="M30" s="3">
        <f t="shared" si="5"/>
        <v>9050</v>
      </c>
      <c r="N30" s="3">
        <f t="shared" si="6"/>
        <v>0</v>
      </c>
      <c r="O30" s="6">
        <f t="shared" si="7"/>
        <v>0</v>
      </c>
      <c r="P30" s="6">
        <f t="shared" si="8"/>
        <v>0</v>
      </c>
      <c r="Q30" s="6">
        <f t="shared" si="14"/>
        <v>9050</v>
      </c>
      <c r="R30" s="2">
        <f t="shared" si="15"/>
        <v>0</v>
      </c>
    </row>
    <row r="31" spans="1:18" x14ac:dyDescent="0.2">
      <c r="A31" s="5">
        <v>9.1</v>
      </c>
      <c r="B31" s="3">
        <f t="shared" si="0"/>
        <v>9100</v>
      </c>
      <c r="C31" s="3">
        <f t="shared" si="1"/>
        <v>9100</v>
      </c>
      <c r="D31" s="3">
        <f t="shared" si="2"/>
        <v>9715</v>
      </c>
      <c r="E31" s="3">
        <f t="shared" si="3"/>
        <v>615</v>
      </c>
      <c r="F31" s="2">
        <f t="shared" si="9"/>
        <v>6.7582417582417578E-2</v>
      </c>
      <c r="G31" s="2">
        <f t="shared" si="10"/>
        <v>5.4065934065934074E-2</v>
      </c>
      <c r="H31" s="2"/>
      <c r="I31" s="6">
        <f t="shared" si="4"/>
        <v>12570</v>
      </c>
      <c r="J31" s="3">
        <f t="shared" si="11"/>
        <v>0</v>
      </c>
      <c r="K31" s="7">
        <f t="shared" si="12"/>
        <v>0</v>
      </c>
      <c r="L31" s="3">
        <f t="shared" si="13"/>
        <v>0</v>
      </c>
      <c r="M31" s="3">
        <f t="shared" si="5"/>
        <v>9100</v>
      </c>
      <c r="N31" s="3">
        <f t="shared" si="6"/>
        <v>0</v>
      </c>
      <c r="O31" s="6">
        <f t="shared" si="7"/>
        <v>0</v>
      </c>
      <c r="P31" s="6">
        <f t="shared" si="8"/>
        <v>0</v>
      </c>
      <c r="Q31" s="6">
        <f t="shared" si="14"/>
        <v>9100</v>
      </c>
      <c r="R31" s="2">
        <f t="shared" si="15"/>
        <v>0</v>
      </c>
    </row>
    <row r="32" spans="1:18" x14ac:dyDescent="0.2">
      <c r="A32" s="5">
        <v>9.1999999999999993</v>
      </c>
      <c r="B32" s="3">
        <f t="shared" si="0"/>
        <v>9200</v>
      </c>
      <c r="C32" s="3">
        <f t="shared" si="1"/>
        <v>9213.7999999999993</v>
      </c>
      <c r="D32" s="3">
        <f t="shared" si="2"/>
        <v>9830</v>
      </c>
      <c r="E32" s="3">
        <f t="shared" si="3"/>
        <v>616.20000000000073</v>
      </c>
      <c r="F32" s="2">
        <f t="shared" si="9"/>
        <v>6.6978260869565293E-2</v>
      </c>
      <c r="G32" s="2">
        <f t="shared" si="10"/>
        <v>5.3582608695652234E-2</v>
      </c>
      <c r="H32" s="2"/>
      <c r="I32" s="6">
        <f t="shared" si="4"/>
        <v>12570</v>
      </c>
      <c r="J32" s="3">
        <f t="shared" si="11"/>
        <v>0</v>
      </c>
      <c r="K32" s="7">
        <f t="shared" si="12"/>
        <v>0</v>
      </c>
      <c r="L32" s="3">
        <f t="shared" si="13"/>
        <v>0</v>
      </c>
      <c r="M32" s="3">
        <f t="shared" si="5"/>
        <v>9200</v>
      </c>
      <c r="N32" s="3">
        <f t="shared" si="6"/>
        <v>0</v>
      </c>
      <c r="O32" s="6">
        <f t="shared" si="7"/>
        <v>0</v>
      </c>
      <c r="P32" s="6">
        <f t="shared" si="8"/>
        <v>0</v>
      </c>
      <c r="Q32" s="6">
        <f t="shared" si="14"/>
        <v>9200</v>
      </c>
      <c r="R32" s="2">
        <f t="shared" si="15"/>
        <v>0</v>
      </c>
    </row>
    <row r="33" spans="1:18" x14ac:dyDescent="0.2">
      <c r="A33" s="5">
        <v>9.3000000000000007</v>
      </c>
      <c r="B33" s="3">
        <f t="shared" si="0"/>
        <v>9300</v>
      </c>
      <c r="C33" s="3">
        <f t="shared" si="1"/>
        <v>9327.6</v>
      </c>
      <c r="D33" s="3">
        <f t="shared" si="2"/>
        <v>9945</v>
      </c>
      <c r="E33" s="3">
        <f t="shared" si="3"/>
        <v>617.39999999999964</v>
      </c>
      <c r="F33" s="2">
        <f t="shared" si="9"/>
        <v>6.6387096774193508E-2</v>
      </c>
      <c r="G33" s="2">
        <f t="shared" si="10"/>
        <v>5.3109677419354795E-2</v>
      </c>
      <c r="H33" s="2"/>
      <c r="I33" s="6">
        <f t="shared" si="4"/>
        <v>12570</v>
      </c>
      <c r="J33" s="3">
        <f t="shared" si="11"/>
        <v>0</v>
      </c>
      <c r="K33" s="7">
        <f t="shared" si="12"/>
        <v>0</v>
      </c>
      <c r="L33" s="3">
        <f t="shared" si="13"/>
        <v>0</v>
      </c>
      <c r="M33" s="3">
        <f t="shared" si="5"/>
        <v>9300</v>
      </c>
      <c r="N33" s="3">
        <f t="shared" si="6"/>
        <v>0</v>
      </c>
      <c r="O33" s="6">
        <f t="shared" si="7"/>
        <v>0</v>
      </c>
      <c r="P33" s="6">
        <f t="shared" si="8"/>
        <v>0</v>
      </c>
      <c r="Q33" s="6">
        <f t="shared" si="14"/>
        <v>9300</v>
      </c>
      <c r="R33" s="2">
        <f t="shared" si="15"/>
        <v>0</v>
      </c>
    </row>
    <row r="34" spans="1:18" x14ac:dyDescent="0.2">
      <c r="A34" s="5">
        <v>10</v>
      </c>
      <c r="B34" s="3">
        <f t="shared" si="0"/>
        <v>10000</v>
      </c>
      <c r="C34" s="3">
        <f t="shared" si="1"/>
        <v>10124.200000000001</v>
      </c>
      <c r="D34" s="3">
        <f t="shared" si="2"/>
        <v>10750</v>
      </c>
      <c r="E34" s="3">
        <f t="shared" si="3"/>
        <v>625.79999999999927</v>
      </c>
      <c r="F34" s="2">
        <f t="shared" si="9"/>
        <v>6.2579999999999927E-2</v>
      </c>
      <c r="G34" s="2">
        <f t="shared" si="10"/>
        <v>5.0063999999999886E-2</v>
      </c>
      <c r="H34" s="2"/>
      <c r="I34" s="6">
        <f t="shared" si="4"/>
        <v>12570</v>
      </c>
      <c r="J34" s="3">
        <f t="shared" si="11"/>
        <v>0</v>
      </c>
      <c r="K34" s="7">
        <f t="shared" si="12"/>
        <v>0</v>
      </c>
      <c r="L34" s="3">
        <f t="shared" si="13"/>
        <v>0</v>
      </c>
      <c r="M34" s="3">
        <f t="shared" si="5"/>
        <v>10000</v>
      </c>
      <c r="N34" s="3">
        <f t="shared" si="6"/>
        <v>0</v>
      </c>
      <c r="O34" s="6">
        <f t="shared" si="7"/>
        <v>0</v>
      </c>
      <c r="P34" s="6">
        <f t="shared" si="8"/>
        <v>0</v>
      </c>
      <c r="Q34" s="6">
        <f t="shared" si="14"/>
        <v>10000</v>
      </c>
      <c r="R34" s="2">
        <f t="shared" si="15"/>
        <v>0</v>
      </c>
    </row>
    <row r="35" spans="1:18" x14ac:dyDescent="0.2">
      <c r="A35" s="5">
        <v>12</v>
      </c>
      <c r="B35" s="3">
        <f t="shared" si="0"/>
        <v>12000</v>
      </c>
      <c r="C35" s="3">
        <f t="shared" si="1"/>
        <v>12400.2</v>
      </c>
      <c r="D35" s="3">
        <f t="shared" si="2"/>
        <v>13050</v>
      </c>
      <c r="E35" s="3">
        <f t="shared" si="3"/>
        <v>649.79999999999927</v>
      </c>
      <c r="F35" s="2">
        <f t="shared" si="9"/>
        <v>5.4149999999999941E-2</v>
      </c>
      <c r="G35" s="2">
        <f t="shared" si="10"/>
        <v>4.3320000000000025E-2</v>
      </c>
      <c r="H35" s="2"/>
      <c r="I35" s="6">
        <f t="shared" si="4"/>
        <v>12570</v>
      </c>
      <c r="J35" s="3">
        <f t="shared" si="11"/>
        <v>0</v>
      </c>
      <c r="K35" s="7">
        <f t="shared" si="12"/>
        <v>0</v>
      </c>
      <c r="L35" s="3">
        <f t="shared" si="13"/>
        <v>0</v>
      </c>
      <c r="M35" s="3">
        <f t="shared" si="5"/>
        <v>12000</v>
      </c>
      <c r="N35" s="3">
        <f t="shared" si="6"/>
        <v>0</v>
      </c>
      <c r="O35" s="6">
        <f t="shared" si="7"/>
        <v>0</v>
      </c>
      <c r="P35" s="6">
        <f t="shared" si="8"/>
        <v>0</v>
      </c>
      <c r="Q35" s="6">
        <f t="shared" si="14"/>
        <v>12000</v>
      </c>
      <c r="R35" s="2">
        <f t="shared" si="15"/>
        <v>0</v>
      </c>
    </row>
    <row r="36" spans="1:18" x14ac:dyDescent="0.2">
      <c r="A36" s="5">
        <v>14</v>
      </c>
      <c r="B36" s="3">
        <f t="shared" si="0"/>
        <v>14000</v>
      </c>
      <c r="C36" s="3">
        <f t="shared" si="1"/>
        <v>14676.2</v>
      </c>
      <c r="D36" s="3">
        <f t="shared" si="2"/>
        <v>15350</v>
      </c>
      <c r="E36" s="3">
        <f t="shared" si="3"/>
        <v>673.79999999999927</v>
      </c>
      <c r="F36" s="2">
        <f t="shared" si="9"/>
        <v>4.8128571428571375E-2</v>
      </c>
      <c r="G36" s="2">
        <f t="shared" si="10"/>
        <v>3.8502857142857061E-2</v>
      </c>
      <c r="H36" s="2"/>
      <c r="I36" s="6">
        <f t="shared" si="4"/>
        <v>12570</v>
      </c>
      <c r="J36" s="3">
        <f t="shared" si="11"/>
        <v>400.40000000000003</v>
      </c>
      <c r="K36" s="7">
        <f t="shared" si="12"/>
        <v>0</v>
      </c>
      <c r="L36" s="3">
        <f t="shared" si="13"/>
        <v>0</v>
      </c>
      <c r="M36" s="3">
        <f t="shared" si="5"/>
        <v>13599.6</v>
      </c>
      <c r="N36" s="3">
        <f t="shared" si="6"/>
        <v>414.70000000000005</v>
      </c>
      <c r="O36" s="6">
        <f t="shared" si="7"/>
        <v>0</v>
      </c>
      <c r="P36" s="6">
        <f t="shared" si="8"/>
        <v>0</v>
      </c>
      <c r="Q36" s="6">
        <f t="shared" si="14"/>
        <v>13585.3</v>
      </c>
      <c r="R36" s="2">
        <f t="shared" si="15"/>
        <v>1.0515015147505302E-3</v>
      </c>
    </row>
    <row r="37" spans="1:18" x14ac:dyDescent="0.2">
      <c r="A37" s="5">
        <v>16</v>
      </c>
      <c r="B37" s="3">
        <f t="shared" si="0"/>
        <v>16000</v>
      </c>
      <c r="C37" s="3">
        <f t="shared" si="1"/>
        <v>16952.2</v>
      </c>
      <c r="D37" s="3">
        <f t="shared" si="2"/>
        <v>17650</v>
      </c>
      <c r="E37" s="3">
        <f t="shared" si="3"/>
        <v>697.79999999999927</v>
      </c>
      <c r="F37" s="2">
        <f t="shared" si="9"/>
        <v>4.3612499999999957E-2</v>
      </c>
      <c r="G37" s="2">
        <f t="shared" si="10"/>
        <v>3.4889999999999977E-2</v>
      </c>
      <c r="H37" s="2"/>
      <c r="I37" s="6">
        <f t="shared" si="4"/>
        <v>12570</v>
      </c>
      <c r="J37" s="3">
        <f t="shared" si="11"/>
        <v>960.40000000000009</v>
      </c>
      <c r="K37" s="7">
        <f t="shared" si="12"/>
        <v>0</v>
      </c>
      <c r="L37" s="3">
        <f t="shared" si="13"/>
        <v>0</v>
      </c>
      <c r="M37" s="3">
        <f t="shared" si="5"/>
        <v>15039.6</v>
      </c>
      <c r="N37" s="3">
        <f t="shared" si="6"/>
        <v>994.70000000000016</v>
      </c>
      <c r="O37" s="6">
        <f t="shared" si="7"/>
        <v>0</v>
      </c>
      <c r="P37" s="6">
        <f t="shared" si="8"/>
        <v>0</v>
      </c>
      <c r="Q37" s="6">
        <f t="shared" si="14"/>
        <v>15005.3</v>
      </c>
      <c r="R37" s="2">
        <f t="shared" si="15"/>
        <v>2.2806457618554932E-3</v>
      </c>
    </row>
    <row r="38" spans="1:18" x14ac:dyDescent="0.2">
      <c r="A38" s="5">
        <v>20</v>
      </c>
      <c r="B38" s="3">
        <f t="shared" si="0"/>
        <v>20000</v>
      </c>
      <c r="C38" s="3">
        <f t="shared" si="1"/>
        <v>21504.2</v>
      </c>
      <c r="D38" s="3">
        <f t="shared" si="2"/>
        <v>22250</v>
      </c>
      <c r="E38" s="3">
        <f t="shared" si="3"/>
        <v>745.79999999999927</v>
      </c>
      <c r="F38" s="2">
        <f t="shared" ref="F38:F61" si="16">E38/B38</f>
        <v>3.7289999999999962E-2</v>
      </c>
      <c r="G38" s="2">
        <f t="shared" si="10"/>
        <v>2.983199999999997E-2</v>
      </c>
      <c r="H38" s="2"/>
      <c r="I38" s="6">
        <f t="shared" si="4"/>
        <v>12570</v>
      </c>
      <c r="J38" s="3">
        <f t="shared" si="11"/>
        <v>2080.4</v>
      </c>
      <c r="K38" s="7">
        <f t="shared" si="12"/>
        <v>0</v>
      </c>
      <c r="L38" s="3">
        <f t="shared" si="13"/>
        <v>0</v>
      </c>
      <c r="M38" s="3">
        <f t="shared" si="5"/>
        <v>17919.599999999999</v>
      </c>
      <c r="N38" s="3">
        <f t="shared" si="6"/>
        <v>2154.7000000000003</v>
      </c>
      <c r="O38" s="6">
        <f t="shared" si="7"/>
        <v>0</v>
      </c>
      <c r="P38" s="6">
        <f t="shared" si="8"/>
        <v>0</v>
      </c>
      <c r="Q38" s="6">
        <f t="shared" si="14"/>
        <v>17845.3</v>
      </c>
      <c r="R38" s="2">
        <f t="shared" si="15"/>
        <v>4.146297908435459E-3</v>
      </c>
    </row>
    <row r="39" spans="1:18" x14ac:dyDescent="0.2">
      <c r="A39" s="5">
        <v>21</v>
      </c>
      <c r="B39" s="3">
        <f t="shared" si="0"/>
        <v>21000</v>
      </c>
      <c r="C39" s="3">
        <f t="shared" si="1"/>
        <v>22642.2</v>
      </c>
      <c r="D39" s="3">
        <f t="shared" si="2"/>
        <v>23400</v>
      </c>
      <c r="E39" s="3">
        <f t="shared" si="3"/>
        <v>757.79999999999927</v>
      </c>
      <c r="F39" s="2">
        <f t="shared" si="16"/>
        <v>3.6085714285714249E-2</v>
      </c>
      <c r="G39" s="2">
        <f t="shared" si="10"/>
        <v>2.8868571428571355E-2</v>
      </c>
      <c r="H39" s="2"/>
      <c r="I39" s="6">
        <f t="shared" si="4"/>
        <v>12570</v>
      </c>
      <c r="J39" s="3">
        <f t="shared" si="11"/>
        <v>2360.4</v>
      </c>
      <c r="K39" s="7">
        <f t="shared" si="12"/>
        <v>0</v>
      </c>
      <c r="L39" s="3">
        <f t="shared" si="13"/>
        <v>0</v>
      </c>
      <c r="M39" s="3">
        <f t="shared" si="5"/>
        <v>18639.599999999999</v>
      </c>
      <c r="N39" s="3">
        <f t="shared" si="6"/>
        <v>2444.7000000000003</v>
      </c>
      <c r="O39" s="6">
        <f t="shared" si="7"/>
        <v>0</v>
      </c>
      <c r="P39" s="6">
        <f t="shared" si="8"/>
        <v>0</v>
      </c>
      <c r="Q39" s="6">
        <f t="shared" si="14"/>
        <v>18555.3</v>
      </c>
      <c r="R39" s="2">
        <f t="shared" si="15"/>
        <v>4.5226292409707991E-3</v>
      </c>
    </row>
    <row r="40" spans="1:18" x14ac:dyDescent="0.2">
      <c r="A40" s="5">
        <v>22</v>
      </c>
      <c r="B40" s="3">
        <f t="shared" si="0"/>
        <v>22000</v>
      </c>
      <c r="C40" s="3">
        <f t="shared" si="1"/>
        <v>23780.2</v>
      </c>
      <c r="D40" s="3">
        <f t="shared" si="2"/>
        <v>24550</v>
      </c>
      <c r="E40" s="3">
        <f t="shared" si="3"/>
        <v>769.79999999999927</v>
      </c>
      <c r="F40" s="2">
        <f t="shared" si="16"/>
        <v>3.4990909090909059E-2</v>
      </c>
      <c r="G40" s="2">
        <f t="shared" si="10"/>
        <v>2.799272727272728E-2</v>
      </c>
      <c r="H40" s="2"/>
      <c r="I40" s="6">
        <f t="shared" si="4"/>
        <v>12570</v>
      </c>
      <c r="J40" s="3">
        <f t="shared" si="11"/>
        <v>2640.4</v>
      </c>
      <c r="K40" s="7">
        <f t="shared" si="12"/>
        <v>0</v>
      </c>
      <c r="L40" s="3">
        <f t="shared" si="13"/>
        <v>0</v>
      </c>
      <c r="M40" s="3">
        <f t="shared" si="5"/>
        <v>19359.599999999999</v>
      </c>
      <c r="N40" s="3">
        <f t="shared" si="6"/>
        <v>2734.7000000000003</v>
      </c>
      <c r="O40" s="6">
        <f t="shared" si="7"/>
        <v>0</v>
      </c>
      <c r="P40" s="6">
        <f t="shared" si="8"/>
        <v>0</v>
      </c>
      <c r="Q40" s="6">
        <f t="shared" si="14"/>
        <v>19265.3</v>
      </c>
      <c r="R40" s="2">
        <f t="shared" si="15"/>
        <v>4.8709684084381477E-3</v>
      </c>
    </row>
    <row r="41" spans="1:18" x14ac:dyDescent="0.2">
      <c r="A41" s="5">
        <v>23</v>
      </c>
      <c r="B41" s="3">
        <f t="shared" si="0"/>
        <v>23000</v>
      </c>
      <c r="C41" s="3">
        <f t="shared" si="1"/>
        <v>24918.2</v>
      </c>
      <c r="D41" s="3">
        <f t="shared" si="2"/>
        <v>25700</v>
      </c>
      <c r="E41" s="3">
        <f t="shared" si="3"/>
        <v>781.79999999999927</v>
      </c>
      <c r="F41" s="2">
        <f t="shared" si="16"/>
        <v>3.3991304347826053E-2</v>
      </c>
      <c r="G41" s="2">
        <f t="shared" si="10"/>
        <v>2.7193043478260792E-2</v>
      </c>
      <c r="H41" s="2"/>
      <c r="I41" s="6">
        <f t="shared" si="4"/>
        <v>12570</v>
      </c>
      <c r="J41" s="3">
        <f t="shared" si="11"/>
        <v>2920.4</v>
      </c>
      <c r="K41" s="7">
        <f t="shared" si="12"/>
        <v>0</v>
      </c>
      <c r="L41" s="3">
        <f t="shared" si="13"/>
        <v>0</v>
      </c>
      <c r="M41" s="3">
        <f t="shared" si="5"/>
        <v>20079.599999999999</v>
      </c>
      <c r="N41" s="3">
        <f t="shared" si="6"/>
        <v>3024.7000000000003</v>
      </c>
      <c r="O41" s="6">
        <f t="shared" si="7"/>
        <v>0</v>
      </c>
      <c r="P41" s="6">
        <f t="shared" si="8"/>
        <v>0</v>
      </c>
      <c r="Q41" s="6">
        <f t="shared" si="14"/>
        <v>19975.3</v>
      </c>
      <c r="R41" s="2">
        <f t="shared" si="15"/>
        <v>5.1943265802106842E-3</v>
      </c>
    </row>
    <row r="42" spans="1:18" x14ac:dyDescent="0.2">
      <c r="A42" s="5">
        <v>24</v>
      </c>
      <c r="B42" s="3">
        <f t="shared" si="0"/>
        <v>24000</v>
      </c>
      <c r="C42" s="3">
        <f t="shared" si="1"/>
        <v>26056.2</v>
      </c>
      <c r="D42" s="3">
        <f t="shared" si="2"/>
        <v>26850</v>
      </c>
      <c r="E42" s="3">
        <f t="shared" si="3"/>
        <v>793.79999999999927</v>
      </c>
      <c r="F42" s="2">
        <f t="shared" si="16"/>
        <v>3.3074999999999972E-2</v>
      </c>
      <c r="G42" s="2">
        <f t="shared" si="10"/>
        <v>2.6460000000000039E-2</v>
      </c>
      <c r="H42" s="2"/>
      <c r="I42" s="6">
        <f t="shared" si="4"/>
        <v>12570</v>
      </c>
      <c r="J42" s="3">
        <f t="shared" si="11"/>
        <v>3200.4</v>
      </c>
      <c r="K42" s="7">
        <f t="shared" si="12"/>
        <v>0</v>
      </c>
      <c r="L42" s="3">
        <f t="shared" si="13"/>
        <v>0</v>
      </c>
      <c r="M42" s="3">
        <f t="shared" si="5"/>
        <v>20799.599999999999</v>
      </c>
      <c r="N42" s="3">
        <f t="shared" si="6"/>
        <v>3314.7000000000003</v>
      </c>
      <c r="O42" s="6">
        <f t="shared" si="7"/>
        <v>0</v>
      </c>
      <c r="P42" s="6">
        <f t="shared" si="8"/>
        <v>0</v>
      </c>
      <c r="Q42" s="6">
        <f t="shared" si="14"/>
        <v>20685.3</v>
      </c>
      <c r="R42" s="2">
        <f t="shared" si="15"/>
        <v>5.4952979864997253E-3</v>
      </c>
    </row>
    <row r="43" spans="1:18" x14ac:dyDescent="0.2">
      <c r="A43" s="5">
        <v>30</v>
      </c>
      <c r="B43" s="3">
        <f t="shared" ref="B43:B56" si="17">A43*1000</f>
        <v>30000</v>
      </c>
      <c r="C43" s="3">
        <f t="shared" si="1"/>
        <v>32884.199999999997</v>
      </c>
      <c r="D43" s="3">
        <f t="shared" si="2"/>
        <v>33750</v>
      </c>
      <c r="E43" s="3">
        <f t="shared" ref="E43:E56" si="18">D43-C43</f>
        <v>865.80000000000291</v>
      </c>
      <c r="F43" s="2">
        <f t="shared" si="16"/>
        <v>2.8860000000000097E-2</v>
      </c>
      <c r="G43" s="2">
        <f t="shared" si="10"/>
        <v>2.3088000000000108E-2</v>
      </c>
      <c r="H43" s="2"/>
      <c r="I43" s="6">
        <f t="shared" si="4"/>
        <v>12570</v>
      </c>
      <c r="J43" s="3">
        <f t="shared" si="11"/>
        <v>4880.4000000000005</v>
      </c>
      <c r="K43" s="7">
        <f t="shared" si="12"/>
        <v>0</v>
      </c>
      <c r="L43" s="3">
        <f t="shared" si="13"/>
        <v>0</v>
      </c>
      <c r="M43" s="3">
        <f t="shared" si="5"/>
        <v>25119.599999999999</v>
      </c>
      <c r="N43" s="3">
        <f t="shared" si="6"/>
        <v>5054.7000000000007</v>
      </c>
      <c r="O43" s="6">
        <f t="shared" si="7"/>
        <v>0</v>
      </c>
      <c r="P43" s="6">
        <f t="shared" si="8"/>
        <v>0</v>
      </c>
      <c r="Q43" s="6">
        <f t="shared" si="14"/>
        <v>24945.3</v>
      </c>
      <c r="R43" s="2">
        <f t="shared" si="15"/>
        <v>6.9388047580375423E-3</v>
      </c>
    </row>
    <row r="44" spans="1:18" x14ac:dyDescent="0.2">
      <c r="A44" s="5">
        <v>37</v>
      </c>
      <c r="B44" s="3">
        <f t="shared" si="17"/>
        <v>37000</v>
      </c>
      <c r="C44" s="3">
        <f t="shared" si="1"/>
        <v>40850.199999999997</v>
      </c>
      <c r="D44" s="3">
        <f t="shared" si="2"/>
        <v>41800</v>
      </c>
      <c r="E44" s="3">
        <f t="shared" si="18"/>
        <v>949.80000000000291</v>
      </c>
      <c r="F44" s="2">
        <f t="shared" si="16"/>
        <v>2.567027027027035E-2</v>
      </c>
      <c r="G44" s="2">
        <f t="shared" si="10"/>
        <v>2.0536216216216263E-2</v>
      </c>
      <c r="H44" s="2"/>
      <c r="I44" s="6">
        <f t="shared" si="4"/>
        <v>12570</v>
      </c>
      <c r="J44" s="3">
        <f t="shared" si="11"/>
        <v>6840.4000000000005</v>
      </c>
      <c r="K44" s="7">
        <f t="shared" si="12"/>
        <v>0</v>
      </c>
      <c r="L44" s="3">
        <f t="shared" si="13"/>
        <v>0</v>
      </c>
      <c r="M44" s="3">
        <f t="shared" si="5"/>
        <v>30159.599999999999</v>
      </c>
      <c r="N44" s="3">
        <f t="shared" si="6"/>
        <v>7084.7000000000007</v>
      </c>
      <c r="O44" s="6">
        <f t="shared" si="7"/>
        <v>0</v>
      </c>
      <c r="P44" s="6">
        <f t="shared" si="8"/>
        <v>0</v>
      </c>
      <c r="Q44" s="6">
        <f t="shared" si="14"/>
        <v>29915.3</v>
      </c>
      <c r="R44" s="2">
        <f t="shared" si="15"/>
        <v>8.1002400562341093E-3</v>
      </c>
    </row>
    <row r="45" spans="1:18" x14ac:dyDescent="0.2">
      <c r="A45" s="5">
        <v>40</v>
      </c>
      <c r="B45" s="3">
        <f t="shared" si="17"/>
        <v>40000</v>
      </c>
      <c r="C45" s="3">
        <f t="shared" si="1"/>
        <v>44264.2</v>
      </c>
      <c r="D45" s="3">
        <f t="shared" si="2"/>
        <v>45250</v>
      </c>
      <c r="E45" s="3">
        <f t="shared" si="18"/>
        <v>985.80000000000291</v>
      </c>
      <c r="F45" s="2">
        <f t="shared" si="16"/>
        <v>2.4645000000000073E-2</v>
      </c>
      <c r="G45" s="2">
        <f t="shared" si="10"/>
        <v>1.9715999999999956E-2</v>
      </c>
      <c r="H45" s="2"/>
      <c r="I45" s="6">
        <f t="shared" si="4"/>
        <v>12570</v>
      </c>
      <c r="J45" s="3">
        <f t="shared" si="11"/>
        <v>7680.4000000000005</v>
      </c>
      <c r="K45" s="7">
        <f t="shared" si="12"/>
        <v>0</v>
      </c>
      <c r="L45" s="3">
        <f t="shared" si="13"/>
        <v>0</v>
      </c>
      <c r="M45" s="3">
        <f t="shared" si="5"/>
        <v>32319.599999999999</v>
      </c>
      <c r="N45" s="3">
        <f t="shared" si="6"/>
        <v>7954.7000000000007</v>
      </c>
      <c r="O45" s="6">
        <f t="shared" si="7"/>
        <v>0</v>
      </c>
      <c r="P45" s="6">
        <f t="shared" si="8"/>
        <v>0</v>
      </c>
      <c r="Q45" s="6">
        <f t="shared" si="14"/>
        <v>32045.3</v>
      </c>
      <c r="R45" s="2">
        <f t="shared" si="15"/>
        <v>8.4871099889849422E-3</v>
      </c>
    </row>
    <row r="46" spans="1:18" x14ac:dyDescent="0.2">
      <c r="A46" s="5">
        <v>50</v>
      </c>
      <c r="B46" s="3">
        <f t="shared" si="17"/>
        <v>50000</v>
      </c>
      <c r="C46" s="3">
        <f t="shared" si="1"/>
        <v>55644.2</v>
      </c>
      <c r="D46" s="3">
        <f t="shared" si="2"/>
        <v>56750</v>
      </c>
      <c r="E46" s="3">
        <f t="shared" si="18"/>
        <v>1105.8000000000029</v>
      </c>
      <c r="F46" s="2">
        <f t="shared" si="16"/>
        <v>2.2116000000000059E-2</v>
      </c>
      <c r="G46" s="2">
        <f t="shared" si="10"/>
        <v>1.7692799999999953E-2</v>
      </c>
      <c r="H46" s="2"/>
      <c r="I46" s="6">
        <f t="shared" si="4"/>
        <v>12570</v>
      </c>
      <c r="J46" s="3">
        <f t="shared" si="11"/>
        <v>10480.400000000001</v>
      </c>
      <c r="K46" s="7">
        <f t="shared" si="12"/>
        <v>0</v>
      </c>
      <c r="L46" s="3">
        <f t="shared" si="13"/>
        <v>0</v>
      </c>
      <c r="M46" s="3">
        <f t="shared" si="5"/>
        <v>39519.599999999999</v>
      </c>
      <c r="N46" s="3">
        <f t="shared" si="6"/>
        <v>10854.7</v>
      </c>
      <c r="O46" s="6">
        <f t="shared" si="7"/>
        <v>0</v>
      </c>
      <c r="P46" s="6">
        <f t="shared" si="8"/>
        <v>0</v>
      </c>
      <c r="Q46" s="6">
        <f t="shared" si="14"/>
        <v>39145.300000000003</v>
      </c>
      <c r="R46" s="2">
        <f t="shared" si="15"/>
        <v>9.4712497090050363E-3</v>
      </c>
    </row>
    <row r="47" spans="1:18" x14ac:dyDescent="0.2">
      <c r="A47" s="5">
        <v>60</v>
      </c>
      <c r="B47" s="3">
        <f t="shared" si="17"/>
        <v>60000</v>
      </c>
      <c r="C47" s="3">
        <f t="shared" si="1"/>
        <v>67024.2</v>
      </c>
      <c r="D47" s="3">
        <f t="shared" si="2"/>
        <v>68250</v>
      </c>
      <c r="E47" s="3">
        <f t="shared" si="18"/>
        <v>1225.8000000000029</v>
      </c>
      <c r="F47" s="2">
        <f t="shared" si="16"/>
        <v>2.0430000000000049E-2</v>
      </c>
      <c r="G47" s="2">
        <f t="shared" si="10"/>
        <v>1.6344000000000025E-2</v>
      </c>
      <c r="H47" s="2"/>
      <c r="I47" s="6">
        <f t="shared" si="4"/>
        <v>12570</v>
      </c>
      <c r="J47" s="3">
        <f t="shared" si="11"/>
        <v>10556.000000000002</v>
      </c>
      <c r="K47" s="7">
        <f t="shared" si="12"/>
        <v>4086.6</v>
      </c>
      <c r="L47" s="3">
        <f t="shared" si="13"/>
        <v>0</v>
      </c>
      <c r="M47" s="3">
        <f t="shared" si="5"/>
        <v>45357.4</v>
      </c>
      <c r="N47" s="3">
        <f t="shared" si="6"/>
        <v>10933.000000000002</v>
      </c>
      <c r="O47" s="6">
        <f t="shared" si="7"/>
        <v>4183.8999999999996</v>
      </c>
      <c r="P47" s="6">
        <f t="shared" si="8"/>
        <v>0</v>
      </c>
      <c r="Q47" s="6">
        <f t="shared" si="14"/>
        <v>44883.1</v>
      </c>
      <c r="R47" s="2">
        <f t="shared" si="15"/>
        <v>1.0456948590527704E-2</v>
      </c>
    </row>
    <row r="48" spans="1:18" x14ac:dyDescent="0.2">
      <c r="A48" s="5">
        <v>70</v>
      </c>
      <c r="B48" s="3">
        <f t="shared" si="17"/>
        <v>70000</v>
      </c>
      <c r="C48" s="3">
        <f t="shared" si="1"/>
        <v>78404.2</v>
      </c>
      <c r="D48" s="3">
        <f t="shared" si="2"/>
        <v>79750</v>
      </c>
      <c r="E48" s="3">
        <f t="shared" si="18"/>
        <v>1345.8000000000029</v>
      </c>
      <c r="F48" s="2">
        <f t="shared" si="16"/>
        <v>1.9225714285714329E-2</v>
      </c>
      <c r="G48" s="2">
        <f t="shared" si="10"/>
        <v>1.538057142857141E-2</v>
      </c>
      <c r="H48" s="2"/>
      <c r="I48" s="6">
        <f t="shared" si="4"/>
        <v>12570</v>
      </c>
      <c r="J48" s="3">
        <f t="shared" si="11"/>
        <v>10556.000000000002</v>
      </c>
      <c r="K48" s="7">
        <f t="shared" si="12"/>
        <v>8286.6</v>
      </c>
      <c r="L48" s="3">
        <f t="shared" si="13"/>
        <v>0</v>
      </c>
      <c r="M48" s="3">
        <f t="shared" si="5"/>
        <v>51157.4</v>
      </c>
      <c r="N48" s="3">
        <f t="shared" si="6"/>
        <v>10933.000000000002</v>
      </c>
      <c r="O48" s="6">
        <f t="shared" si="7"/>
        <v>8483.9</v>
      </c>
      <c r="P48" s="6">
        <f t="shared" si="8"/>
        <v>0</v>
      </c>
      <c r="Q48" s="6">
        <f t="shared" si="14"/>
        <v>50583.1</v>
      </c>
      <c r="R48" s="2">
        <f t="shared" si="15"/>
        <v>1.1226137372110423E-2</v>
      </c>
    </row>
    <row r="49" spans="1:18" x14ac:dyDescent="0.2">
      <c r="A49" s="5">
        <v>80</v>
      </c>
      <c r="B49" s="3">
        <f t="shared" si="17"/>
        <v>80000</v>
      </c>
      <c r="C49" s="3">
        <f t="shared" si="1"/>
        <v>89784.2</v>
      </c>
      <c r="D49" s="3">
        <f t="shared" si="2"/>
        <v>91250</v>
      </c>
      <c r="E49" s="3">
        <f t="shared" si="18"/>
        <v>1465.8000000000029</v>
      </c>
      <c r="F49" s="2">
        <f t="shared" si="16"/>
        <v>1.8322500000000037E-2</v>
      </c>
      <c r="G49" s="2">
        <f t="shared" si="10"/>
        <v>1.4657999999999949E-2</v>
      </c>
      <c r="H49" s="2"/>
      <c r="I49" s="6">
        <f t="shared" si="4"/>
        <v>12570</v>
      </c>
      <c r="J49" s="3">
        <f t="shared" si="11"/>
        <v>10556.000000000002</v>
      </c>
      <c r="K49" s="7">
        <f t="shared" si="12"/>
        <v>12486.6</v>
      </c>
      <c r="L49" s="3">
        <f t="shared" si="13"/>
        <v>0</v>
      </c>
      <c r="M49" s="3">
        <f t="shared" si="5"/>
        <v>56957.399999999994</v>
      </c>
      <c r="N49" s="3">
        <f t="shared" si="6"/>
        <v>10933.000000000002</v>
      </c>
      <c r="O49" s="6">
        <f t="shared" si="7"/>
        <v>12783.9</v>
      </c>
      <c r="P49" s="6">
        <f t="shared" si="8"/>
        <v>0</v>
      </c>
      <c r="Q49" s="6">
        <f t="shared" si="14"/>
        <v>56283.100000000006</v>
      </c>
      <c r="R49" s="2">
        <f t="shared" si="15"/>
        <v>1.1838672411310758E-2</v>
      </c>
    </row>
    <row r="50" spans="1:18" x14ac:dyDescent="0.2">
      <c r="A50" s="5">
        <v>90</v>
      </c>
      <c r="B50" s="3">
        <f t="shared" si="17"/>
        <v>90000</v>
      </c>
      <c r="C50" s="3">
        <f t="shared" si="1"/>
        <v>101164.2</v>
      </c>
      <c r="D50" s="3">
        <f t="shared" si="2"/>
        <v>102750</v>
      </c>
      <c r="E50" s="3">
        <f t="shared" si="18"/>
        <v>1585.8000000000029</v>
      </c>
      <c r="F50" s="2">
        <f t="shared" si="16"/>
        <v>1.7620000000000031E-2</v>
      </c>
      <c r="G50" s="2">
        <f t="shared" si="10"/>
        <v>1.4095999999999997E-2</v>
      </c>
      <c r="H50" s="2"/>
      <c r="I50" s="6">
        <f t="shared" si="4"/>
        <v>12570</v>
      </c>
      <c r="J50" s="3">
        <f t="shared" si="11"/>
        <v>10556.000000000002</v>
      </c>
      <c r="K50" s="7">
        <f t="shared" si="12"/>
        <v>16686.599999999999</v>
      </c>
      <c r="L50" s="3">
        <f t="shared" si="13"/>
        <v>0</v>
      </c>
      <c r="M50" s="3">
        <f t="shared" si="5"/>
        <v>62757.399999999994</v>
      </c>
      <c r="N50" s="3">
        <f t="shared" si="6"/>
        <v>10933.000000000002</v>
      </c>
      <c r="O50" s="6">
        <f t="shared" si="7"/>
        <v>17083.900000000001</v>
      </c>
      <c r="P50" s="6">
        <f t="shared" si="8"/>
        <v>0</v>
      </c>
      <c r="Q50" s="6">
        <f t="shared" si="14"/>
        <v>61983.100000000006</v>
      </c>
      <c r="R50" s="2">
        <f t="shared" si="15"/>
        <v>1.2337987233377867E-2</v>
      </c>
    </row>
    <row r="51" spans="1:18" x14ac:dyDescent="0.2">
      <c r="A51" s="5">
        <v>100</v>
      </c>
      <c r="B51" s="3">
        <f t="shared" si="17"/>
        <v>100000</v>
      </c>
      <c r="C51" s="3">
        <f t="shared" si="1"/>
        <v>112544.2</v>
      </c>
      <c r="D51" s="3">
        <f t="shared" si="2"/>
        <v>114250</v>
      </c>
      <c r="E51" s="3">
        <f t="shared" si="18"/>
        <v>1705.8000000000029</v>
      </c>
      <c r="F51" s="2">
        <f t="shared" si="16"/>
        <v>1.7058000000000028E-2</v>
      </c>
      <c r="G51" s="2">
        <f t="shared" si="10"/>
        <v>1.3646399999999947E-2</v>
      </c>
      <c r="H51" s="2"/>
      <c r="I51" s="6">
        <f t="shared" si="4"/>
        <v>12570</v>
      </c>
      <c r="J51" s="3">
        <f t="shared" si="11"/>
        <v>10556.000000000002</v>
      </c>
      <c r="K51" s="7">
        <f t="shared" si="12"/>
        <v>20886.599999999999</v>
      </c>
      <c r="L51" s="3">
        <f t="shared" si="13"/>
        <v>0</v>
      </c>
      <c r="M51" s="3">
        <f t="shared" si="5"/>
        <v>68557.399999999994</v>
      </c>
      <c r="N51" s="3">
        <f t="shared" si="6"/>
        <v>10933.000000000002</v>
      </c>
      <c r="O51" s="6">
        <f t="shared" si="7"/>
        <v>21383.9</v>
      </c>
      <c r="P51" s="6">
        <f t="shared" si="8"/>
        <v>0</v>
      </c>
      <c r="Q51" s="6">
        <f t="shared" si="14"/>
        <v>67683.100000000006</v>
      </c>
      <c r="R51" s="2">
        <f t="shared" si="15"/>
        <v>1.275281734721545E-2</v>
      </c>
    </row>
    <row r="52" spans="1:18" x14ac:dyDescent="0.2">
      <c r="A52" s="5">
        <v>110</v>
      </c>
      <c r="B52" s="3">
        <f t="shared" si="17"/>
        <v>110000</v>
      </c>
      <c r="C52" s="3">
        <f t="shared" si="1"/>
        <v>123924.2</v>
      </c>
      <c r="D52" s="3">
        <f t="shared" si="2"/>
        <v>125750</v>
      </c>
      <c r="E52" s="3">
        <f t="shared" si="18"/>
        <v>1825.8000000000029</v>
      </c>
      <c r="F52" s="2">
        <f t="shared" si="16"/>
        <v>1.6598181818181845E-2</v>
      </c>
      <c r="G52" s="2">
        <f t="shared" si="10"/>
        <v>1.3278545454545432E-2</v>
      </c>
      <c r="H52" s="2"/>
      <c r="I52" s="6">
        <f t="shared" si="4"/>
        <v>7570</v>
      </c>
      <c r="J52" s="3">
        <f t="shared" si="11"/>
        <v>10556.000000000002</v>
      </c>
      <c r="K52" s="7">
        <f t="shared" si="12"/>
        <v>27186.6</v>
      </c>
      <c r="L52" s="3">
        <f t="shared" si="13"/>
        <v>0</v>
      </c>
      <c r="M52" s="3">
        <f t="shared" si="5"/>
        <v>72257.399999999994</v>
      </c>
      <c r="N52" s="3">
        <f t="shared" si="6"/>
        <v>10933.000000000002</v>
      </c>
      <c r="O52" s="6">
        <f t="shared" si="7"/>
        <v>27833.899999999998</v>
      </c>
      <c r="P52" s="6">
        <f t="shared" si="8"/>
        <v>0</v>
      </c>
      <c r="Q52" s="6">
        <f t="shared" si="14"/>
        <v>71233.100000000006</v>
      </c>
      <c r="R52" s="2">
        <f t="shared" si="15"/>
        <v>1.4175710723053792E-2</v>
      </c>
    </row>
    <row r="53" spans="1:18" x14ac:dyDescent="0.2">
      <c r="A53" s="5">
        <v>120</v>
      </c>
      <c r="B53" s="3">
        <f t="shared" si="17"/>
        <v>120000</v>
      </c>
      <c r="C53" s="3">
        <f t="shared" si="1"/>
        <v>135304.20000000001</v>
      </c>
      <c r="D53" s="3">
        <f t="shared" si="2"/>
        <v>137250</v>
      </c>
      <c r="E53" s="3">
        <f t="shared" si="18"/>
        <v>1945.7999999999884</v>
      </c>
      <c r="F53" s="2">
        <f t="shared" si="16"/>
        <v>1.6214999999999903E-2</v>
      </c>
      <c r="G53" s="2">
        <f t="shared" si="10"/>
        <v>1.2971999999999873E-2</v>
      </c>
      <c r="H53" s="2"/>
      <c r="I53" s="6">
        <f t="shared" si="4"/>
        <v>2570</v>
      </c>
      <c r="J53" s="3">
        <f t="shared" si="11"/>
        <v>10556.000000000002</v>
      </c>
      <c r="K53" s="7">
        <f t="shared" si="12"/>
        <v>33486.6</v>
      </c>
      <c r="L53" s="3">
        <f t="shared" si="13"/>
        <v>0</v>
      </c>
      <c r="M53" s="3">
        <f t="shared" si="5"/>
        <v>75957.399999999994</v>
      </c>
      <c r="N53" s="3">
        <f t="shared" si="6"/>
        <v>10933.000000000002</v>
      </c>
      <c r="O53" s="6">
        <f t="shared" si="7"/>
        <v>34283.9</v>
      </c>
      <c r="P53" s="6">
        <f t="shared" si="8"/>
        <v>0</v>
      </c>
      <c r="Q53" s="6">
        <f t="shared" si="14"/>
        <v>74783.100000000006</v>
      </c>
      <c r="R53" s="2">
        <f t="shared" si="15"/>
        <v>1.5459981515954846E-2</v>
      </c>
    </row>
    <row r="54" spans="1:18" x14ac:dyDescent="0.2">
      <c r="A54" s="5">
        <v>130</v>
      </c>
      <c r="B54" s="3">
        <f t="shared" si="17"/>
        <v>130000</v>
      </c>
      <c r="C54" s="3">
        <f t="shared" si="1"/>
        <v>146684.20000000001</v>
      </c>
      <c r="D54" s="3">
        <f t="shared" si="2"/>
        <v>148750</v>
      </c>
      <c r="E54" s="3">
        <f t="shared" si="18"/>
        <v>2065.7999999999884</v>
      </c>
      <c r="F54" s="2">
        <f t="shared" si="16"/>
        <v>1.5890769230769142E-2</v>
      </c>
      <c r="G54" s="2">
        <f t="shared" si="10"/>
        <v>1.2712615384615322E-2</v>
      </c>
      <c r="H54" s="2"/>
      <c r="I54" s="6">
        <f t="shared" si="4"/>
        <v>0</v>
      </c>
      <c r="J54" s="3">
        <f t="shared" si="11"/>
        <v>10556.000000000002</v>
      </c>
      <c r="K54" s="7">
        <f t="shared" si="12"/>
        <v>36724.799999999996</v>
      </c>
      <c r="L54" s="3">
        <f t="shared" si="13"/>
        <v>2284.1999999999998</v>
      </c>
      <c r="M54" s="3">
        <f t="shared" si="5"/>
        <v>80435</v>
      </c>
      <c r="N54" s="3">
        <f t="shared" si="6"/>
        <v>10933.000000000002</v>
      </c>
      <c r="O54" s="6">
        <f t="shared" si="7"/>
        <v>37599.199999999997</v>
      </c>
      <c r="P54" s="6">
        <f t="shared" si="8"/>
        <v>2332.7999999999997</v>
      </c>
      <c r="Q54" s="6">
        <f t="shared" si="14"/>
        <v>79135</v>
      </c>
      <c r="R54" s="2">
        <f t="shared" si="15"/>
        <v>1.6162118480760879E-2</v>
      </c>
    </row>
    <row r="55" spans="1:18" x14ac:dyDescent="0.2">
      <c r="A55" s="5">
        <v>140</v>
      </c>
      <c r="B55" s="3">
        <f t="shared" si="17"/>
        <v>140000</v>
      </c>
      <c r="C55" s="3">
        <f t="shared" si="1"/>
        <v>158064.20000000001</v>
      </c>
      <c r="D55" s="3">
        <f t="shared" si="2"/>
        <v>160250</v>
      </c>
      <c r="E55" s="3">
        <f t="shared" si="18"/>
        <v>2185.7999999999884</v>
      </c>
      <c r="F55" s="2">
        <f t="shared" si="16"/>
        <v>1.561285714285706E-2</v>
      </c>
      <c r="G55" s="2">
        <f t="shared" si="10"/>
        <v>1.2490285714285565E-2</v>
      </c>
      <c r="H55" s="2"/>
      <c r="I55" s="6">
        <f t="shared" si="4"/>
        <v>0</v>
      </c>
      <c r="J55" s="3">
        <f t="shared" si="11"/>
        <v>10556.000000000002</v>
      </c>
      <c r="K55" s="7">
        <f t="shared" si="12"/>
        <v>36724.799999999996</v>
      </c>
      <c r="L55" s="3">
        <f t="shared" si="13"/>
        <v>6984.2</v>
      </c>
      <c r="M55" s="3">
        <f t="shared" si="5"/>
        <v>85735</v>
      </c>
      <c r="N55" s="3">
        <f t="shared" si="6"/>
        <v>10933.000000000002</v>
      </c>
      <c r="O55" s="6">
        <f t="shared" si="7"/>
        <v>37599.199999999997</v>
      </c>
      <c r="P55" s="6">
        <f t="shared" si="8"/>
        <v>7132.8</v>
      </c>
      <c r="Q55" s="6">
        <f t="shared" si="14"/>
        <v>84335.000000000015</v>
      </c>
      <c r="R55" s="2">
        <f t="shared" si="15"/>
        <v>1.6329387064792478E-2</v>
      </c>
    </row>
    <row r="56" spans="1:18" x14ac:dyDescent="0.2">
      <c r="A56" s="5">
        <v>150</v>
      </c>
      <c r="B56" s="3">
        <f t="shared" si="17"/>
        <v>150000</v>
      </c>
      <c r="C56" s="3">
        <f t="shared" si="1"/>
        <v>169444.2</v>
      </c>
      <c r="D56" s="3">
        <f t="shared" si="2"/>
        <v>171750</v>
      </c>
      <c r="E56" s="3">
        <f t="shared" si="18"/>
        <v>2305.7999999999884</v>
      </c>
      <c r="F56" s="2">
        <f t="shared" si="16"/>
        <v>1.5371999999999922E-2</v>
      </c>
      <c r="G56" s="2">
        <f t="shared" si="10"/>
        <v>1.2297599999999909E-2</v>
      </c>
      <c r="H56" s="2"/>
      <c r="I56" s="6">
        <f t="shared" si="4"/>
        <v>0</v>
      </c>
      <c r="J56" s="3">
        <f t="shared" si="11"/>
        <v>10556.000000000002</v>
      </c>
      <c r="K56" s="7">
        <f t="shared" si="12"/>
        <v>36724.799999999996</v>
      </c>
      <c r="L56" s="3">
        <f t="shared" si="13"/>
        <v>11684.199999999999</v>
      </c>
      <c r="M56" s="3">
        <f t="shared" si="5"/>
        <v>91035</v>
      </c>
      <c r="N56" s="3">
        <f t="shared" si="6"/>
        <v>10933.000000000002</v>
      </c>
      <c r="O56" s="6">
        <f t="shared" si="7"/>
        <v>37599.199999999997</v>
      </c>
      <c r="P56" s="6">
        <f t="shared" si="8"/>
        <v>11932.8</v>
      </c>
      <c r="Q56" s="6">
        <f t="shared" si="14"/>
        <v>89535.000000000015</v>
      </c>
      <c r="R56" s="2">
        <f t="shared" si="15"/>
        <v>1.647717910693669E-2</v>
      </c>
    </row>
    <row r="57" spans="1:18" x14ac:dyDescent="0.2">
      <c r="A57" s="5">
        <v>160</v>
      </c>
      <c r="B57" s="3">
        <f>A57*1000</f>
        <v>160000</v>
      </c>
      <c r="C57" s="3">
        <f t="shared" si="1"/>
        <v>180824.2</v>
      </c>
      <c r="D57" s="3">
        <f t="shared" si="2"/>
        <v>183250</v>
      </c>
      <c r="E57" s="3">
        <f>D57-C57</f>
        <v>2425.7999999999884</v>
      </c>
      <c r="F57" s="2">
        <f t="shared" si="16"/>
        <v>1.5161249999999927E-2</v>
      </c>
      <c r="G57" s="2">
        <f t="shared" si="10"/>
        <v>1.2128999999999945E-2</v>
      </c>
      <c r="H57" s="2"/>
      <c r="I57" s="6">
        <f t="shared" si="4"/>
        <v>0</v>
      </c>
      <c r="J57" s="3">
        <f t="shared" si="11"/>
        <v>10556.000000000002</v>
      </c>
      <c r="K57" s="7">
        <f t="shared" si="12"/>
        <v>36724.799999999996</v>
      </c>
      <c r="L57" s="3">
        <f t="shared" si="13"/>
        <v>16384.2</v>
      </c>
      <c r="M57" s="3">
        <f t="shared" si="5"/>
        <v>96335</v>
      </c>
      <c r="N57" s="3">
        <f t="shared" si="6"/>
        <v>10933.000000000002</v>
      </c>
      <c r="O57" s="6">
        <f t="shared" si="7"/>
        <v>37599.199999999997</v>
      </c>
      <c r="P57" s="6">
        <f t="shared" si="8"/>
        <v>16732.8</v>
      </c>
      <c r="Q57" s="6">
        <f t="shared" si="14"/>
        <v>94735.000000000015</v>
      </c>
      <c r="R57" s="2">
        <f t="shared" si="15"/>
        <v>1.6608709191882287E-2</v>
      </c>
    </row>
    <row r="58" spans="1:18" x14ac:dyDescent="0.2">
      <c r="A58" s="5">
        <v>170</v>
      </c>
      <c r="B58" s="3">
        <f>A58*1000</f>
        <v>170000</v>
      </c>
      <c r="C58" s="3">
        <f t="shared" si="1"/>
        <v>192204.2</v>
      </c>
      <c r="D58" s="3">
        <f t="shared" si="2"/>
        <v>194750</v>
      </c>
      <c r="E58" s="3">
        <f>D58-C58</f>
        <v>2545.7999999999884</v>
      </c>
      <c r="F58" s="2">
        <f t="shared" si="16"/>
        <v>1.4975294117646989E-2</v>
      </c>
      <c r="G58" s="2">
        <f t="shared" si="10"/>
        <v>1.1980235294117514E-2</v>
      </c>
      <c r="H58" s="2"/>
      <c r="I58" s="6">
        <f t="shared" si="4"/>
        <v>0</v>
      </c>
      <c r="J58" s="3">
        <f t="shared" si="11"/>
        <v>10556.000000000002</v>
      </c>
      <c r="K58" s="7">
        <f t="shared" si="12"/>
        <v>36724.799999999996</v>
      </c>
      <c r="L58" s="3">
        <f t="shared" si="13"/>
        <v>21084.199999999997</v>
      </c>
      <c r="M58" s="3">
        <f t="shared" si="5"/>
        <v>101635</v>
      </c>
      <c r="N58" s="3">
        <f t="shared" si="6"/>
        <v>10933.000000000002</v>
      </c>
      <c r="O58" s="6">
        <f t="shared" si="7"/>
        <v>37599.199999999997</v>
      </c>
      <c r="P58" s="6">
        <f t="shared" si="8"/>
        <v>21532.799999999999</v>
      </c>
      <c r="Q58" s="6">
        <f t="shared" si="14"/>
        <v>99935.000000000015</v>
      </c>
      <c r="R58" s="2">
        <f t="shared" si="15"/>
        <v>1.6726521375510228E-2</v>
      </c>
    </row>
    <row r="59" spans="1:18" x14ac:dyDescent="0.2">
      <c r="A59" s="5">
        <v>180</v>
      </c>
      <c r="B59" s="3">
        <f>A59*1000</f>
        <v>180000</v>
      </c>
      <c r="C59" s="3">
        <f t="shared" si="1"/>
        <v>203584.2</v>
      </c>
      <c r="D59" s="3">
        <f t="shared" si="2"/>
        <v>206250</v>
      </c>
      <c r="E59" s="3">
        <f>D59-C59</f>
        <v>2665.7999999999884</v>
      </c>
      <c r="F59" s="2">
        <f t="shared" si="16"/>
        <v>1.4809999999999936E-2</v>
      </c>
      <c r="G59" s="2">
        <f t="shared" si="10"/>
        <v>1.184799999999997E-2</v>
      </c>
      <c r="H59" s="2"/>
      <c r="I59" s="6">
        <f t="shared" si="4"/>
        <v>0</v>
      </c>
      <c r="J59" s="3">
        <f t="shared" si="11"/>
        <v>10556.000000000002</v>
      </c>
      <c r="K59" s="7">
        <f t="shared" si="12"/>
        <v>36724.799999999996</v>
      </c>
      <c r="L59" s="3">
        <f t="shared" si="13"/>
        <v>25784.199999999997</v>
      </c>
      <c r="M59" s="3">
        <f t="shared" si="5"/>
        <v>106935</v>
      </c>
      <c r="N59" s="3">
        <f t="shared" si="6"/>
        <v>10933.000000000002</v>
      </c>
      <c r="O59" s="6">
        <f t="shared" si="7"/>
        <v>37599.199999999997</v>
      </c>
      <c r="P59" s="6">
        <f t="shared" si="8"/>
        <v>26332.799999999999</v>
      </c>
      <c r="Q59" s="6">
        <f t="shared" si="14"/>
        <v>105135.00000000001</v>
      </c>
      <c r="R59" s="2">
        <f t="shared" si="15"/>
        <v>1.6832655351381565E-2</v>
      </c>
    </row>
    <row r="60" spans="1:18" x14ac:dyDescent="0.2">
      <c r="A60" s="5">
        <v>190</v>
      </c>
      <c r="B60" s="3">
        <f>A60*1000</f>
        <v>190000</v>
      </c>
      <c r="C60" s="3">
        <f t="shared" si="1"/>
        <v>214964.2</v>
      </c>
      <c r="D60" s="3">
        <f t="shared" si="2"/>
        <v>217750</v>
      </c>
      <c r="E60" s="3">
        <f>D60-C60</f>
        <v>2785.7999999999884</v>
      </c>
      <c r="F60" s="2">
        <f t="shared" si="16"/>
        <v>1.4662105263157834E-2</v>
      </c>
      <c r="G60" s="2">
        <f t="shared" si="10"/>
        <v>1.1729684210526226E-2</v>
      </c>
      <c r="H60" s="2"/>
      <c r="I60" s="6">
        <f t="shared" si="4"/>
        <v>0</v>
      </c>
      <c r="J60" s="3">
        <f t="shared" si="11"/>
        <v>10556.000000000002</v>
      </c>
      <c r="K60" s="7">
        <f t="shared" si="12"/>
        <v>36724.799999999996</v>
      </c>
      <c r="L60" s="3">
        <f t="shared" si="13"/>
        <v>30484.199999999997</v>
      </c>
      <c r="M60" s="3">
        <f t="shared" si="5"/>
        <v>112235</v>
      </c>
      <c r="N60" s="3">
        <f t="shared" si="6"/>
        <v>10933.000000000002</v>
      </c>
      <c r="O60" s="6">
        <f t="shared" si="7"/>
        <v>37599.199999999997</v>
      </c>
      <c r="P60" s="6">
        <f t="shared" si="8"/>
        <v>31132.799999999999</v>
      </c>
      <c r="Q60" s="6">
        <f t="shared" si="14"/>
        <v>110335.00000000001</v>
      </c>
      <c r="R60" s="2">
        <f t="shared" si="15"/>
        <v>1.6928765536597168E-2</v>
      </c>
    </row>
    <row r="61" spans="1:18" x14ac:dyDescent="0.2">
      <c r="A61" s="5">
        <v>200</v>
      </c>
      <c r="B61" s="3">
        <f>A61*1000</f>
        <v>200000</v>
      </c>
      <c r="C61" s="3">
        <f t="shared" si="1"/>
        <v>226344.2</v>
      </c>
      <c r="D61" s="3">
        <f t="shared" si="2"/>
        <v>229250</v>
      </c>
      <c r="E61" s="3">
        <f>D61-C61</f>
        <v>2905.7999999999884</v>
      </c>
      <c r="F61" s="2">
        <f t="shared" si="16"/>
        <v>1.4528999999999941E-2</v>
      </c>
      <c r="G61" s="2">
        <f>1-(B61-F$5*E61)/B61</f>
        <v>1.1623199999999945E-2</v>
      </c>
      <c r="H61" s="2"/>
      <c r="I61" s="6">
        <f t="shared" si="4"/>
        <v>0</v>
      </c>
      <c r="J61" s="3">
        <f t="shared" si="11"/>
        <v>10556.000000000002</v>
      </c>
      <c r="K61" s="7">
        <f t="shared" si="12"/>
        <v>36724.799999999996</v>
      </c>
      <c r="L61" s="3">
        <f t="shared" si="13"/>
        <v>35184.199999999997</v>
      </c>
      <c r="M61" s="3">
        <f>B61-L61-K61-J61</f>
        <v>117535</v>
      </c>
      <c r="N61" s="3">
        <f t="shared" si="6"/>
        <v>10933.000000000002</v>
      </c>
      <c r="O61" s="6">
        <f t="shared" si="7"/>
        <v>37599.199999999997</v>
      </c>
      <c r="P61" s="6">
        <f t="shared" si="8"/>
        <v>35932.799999999996</v>
      </c>
      <c r="Q61" s="6">
        <f t="shared" si="14"/>
        <v>115535.00000000001</v>
      </c>
      <c r="R61" s="2">
        <f t="shared" si="15"/>
        <v>1.7016207938060912E-2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</vt:lpstr>
      <vt:lpstr>Budget eNI</vt:lpstr>
      <vt:lpstr>alt IT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2024-11-02T10:26:07Z</dcterms:created>
  <dcterms:modified xsi:type="dcterms:W3CDTF">2024-11-21T10:55:25Z</dcterms:modified>
</cp:coreProperties>
</file>