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/Dan/tax policy associates/henley and partners/"/>
    </mc:Choice>
  </mc:AlternateContent>
  <xr:revisionPtr revIDLastSave="0" documentId="13_ncr:1_{DC0F62C6-9CB0-9449-952B-6EC179D3330D}" xr6:coauthVersionLast="47" xr6:coauthVersionMax="47" xr10:uidLastSave="{00000000-0000-0000-0000-000000000000}"/>
  <bookViews>
    <workbookView xWindow="0" yWindow="760" windowWidth="34560" windowHeight="21580" xr2:uid="{22A7F312-0DB8-0940-BA00-14D7758D3B5F}"/>
  </bookViews>
  <sheets>
    <sheet name="world -digit checks" sheetId="27" r:id="rId1"/>
    <sheet name="cities - digits checks" sheetId="10" r:id="rId2"/>
    <sheet name="flows - digit checks" sheetId="24" r:id="rId3"/>
    <sheet name="UBS - digit checks" sheetId="37" r:id="rId4"/>
    <sheet name="Knight Frank - digit checks" sheetId="42" r:id="rId5"/>
    <sheet name="ratios" sheetId="38" r:id="rId6"/>
    <sheet name="cities 2023" sheetId="9" r:id="rId7"/>
    <sheet name="cities 2024" sheetId="4" r:id="rId8"/>
    <sheet name="cities 2025" sheetId="6" r:id="rId9"/>
    <sheet name="cities independence check" sheetId="45" r:id="rId10"/>
    <sheet name="world 2022" sheetId="29" r:id="rId11"/>
    <sheet name="world 2023" sheetId="25" r:id="rId12"/>
    <sheet name="world 2024" sheetId="12" r:id="rId13"/>
    <sheet name="world 2025" sheetId="15" r:id="rId14"/>
    <sheet name="world - all" sheetId="26" r:id="rId15"/>
    <sheet name="world independence check" sheetId="44" r:id="rId16"/>
    <sheet name="flows afrasia" sheetId="49" r:id="rId17"/>
    <sheet name="flows 2022-23" sheetId="21" r:id="rId18"/>
    <sheet name="flows 2024" sheetId="13" r:id="rId19"/>
    <sheet name="flows 2025" sheetId="17" r:id="rId20"/>
    <sheet name="flows - all" sheetId="23" r:id="rId21"/>
    <sheet name="Forbes" sheetId="48" r:id="rId22"/>
    <sheet name="UBS 2025" sheetId="31" r:id="rId23"/>
    <sheet name="UBS 2024" sheetId="32" r:id="rId24"/>
    <sheet name="UBS 2023" sheetId="33" r:id="rId25"/>
    <sheet name="UBS 2022" sheetId="34" r:id="rId26"/>
    <sheet name="UBS 2021" sheetId="35" r:id="rId27"/>
    <sheet name="UBS 2020" sheetId="43" r:id="rId28"/>
    <sheet name="UBS - all" sheetId="36" r:id="rId29"/>
    <sheet name="KnightFrank2024" sheetId="40" r:id="rId30"/>
  </sheets>
  <definedNames>
    <definedName name="_xlnm._FilterDatabase" localSheetId="6" hidden="1">'cities 2023'!$A$1:$E$97</definedName>
    <definedName name="_xlnm._FilterDatabase" localSheetId="7" hidden="1">'cities 2024'!$A$1:$E$51</definedName>
    <definedName name="_xlnm._FilterDatabase" localSheetId="8" hidden="1">'cities 2025'!$A$1:$E$51</definedName>
    <definedName name="_xlnm._FilterDatabase" localSheetId="17" hidden="1">'flows 2022-23'!$A$4:$C$44</definedName>
    <definedName name="_xlnm._FilterDatabase" localSheetId="5" hidden="1">ratios!$A$3:$E$41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49" l="1" a="1"/>
  <c r="C95" i="49" s="1"/>
  <c r="D95" i="49"/>
  <c r="F89" i="48"/>
  <c r="E75" i="37"/>
  <c r="C116" i="27"/>
  <c r="C107" i="27"/>
  <c r="C106" i="27"/>
  <c r="C104" i="27"/>
  <c r="C102" i="27"/>
  <c r="D89" i="48"/>
  <c r="C89" i="48" a="1"/>
  <c r="C89" i="48" s="1"/>
  <c r="D30" i="24"/>
  <c r="E30" i="24" s="1"/>
  <c r="C30" i="24"/>
  <c r="G30" i="24"/>
  <c r="C29" i="24"/>
  <c r="D29" i="24"/>
  <c r="H116" i="23"/>
  <c r="H117" i="23"/>
  <c r="H118" i="23"/>
  <c r="H119" i="23"/>
  <c r="H120" i="23"/>
  <c r="H121" i="23"/>
  <c r="H122" i="23"/>
  <c r="I122" i="23" s="1"/>
  <c r="H123" i="23"/>
  <c r="H124" i="23"/>
  <c r="I124" i="23" s="1"/>
  <c r="H125" i="23"/>
  <c r="I125" i="23" s="1"/>
  <c r="H126" i="23"/>
  <c r="I126" i="23" s="1"/>
  <c r="H127" i="23"/>
  <c r="H128" i="23"/>
  <c r="I128" i="23" s="1"/>
  <c r="H129" i="23"/>
  <c r="I129" i="23" s="1"/>
  <c r="H130" i="23"/>
  <c r="H131" i="23"/>
  <c r="H132" i="23"/>
  <c r="H133" i="23"/>
  <c r="H134" i="23"/>
  <c r="I134" i="23" s="1"/>
  <c r="H135" i="23"/>
  <c r="I135" i="23" s="1"/>
  <c r="H136" i="23"/>
  <c r="H137" i="23"/>
  <c r="I137" i="23" s="1"/>
  <c r="H138" i="23"/>
  <c r="H139" i="23"/>
  <c r="I139" i="23" s="1"/>
  <c r="H140" i="23"/>
  <c r="I140" i="23" s="1"/>
  <c r="H141" i="23"/>
  <c r="I141" i="23" s="1"/>
  <c r="H142" i="23"/>
  <c r="H143" i="23"/>
  <c r="I143" i="23" s="1"/>
  <c r="H144" i="23"/>
  <c r="H145" i="23"/>
  <c r="H146" i="23"/>
  <c r="H147" i="23"/>
  <c r="H148" i="23"/>
  <c r="I148" i="23" s="1"/>
  <c r="H149" i="23"/>
  <c r="H150" i="23"/>
  <c r="H151" i="23"/>
  <c r="H152" i="23"/>
  <c r="H115" i="23"/>
  <c r="H3" i="23"/>
  <c r="H4" i="23"/>
  <c r="H5" i="23"/>
  <c r="H6" i="23"/>
  <c r="H7" i="23"/>
  <c r="I7" i="23" s="1"/>
  <c r="H8" i="23"/>
  <c r="I8" i="23" s="1"/>
  <c r="H9" i="23"/>
  <c r="I9" i="23" s="1"/>
  <c r="H10" i="23"/>
  <c r="I10" i="23" s="1"/>
  <c r="H11" i="23"/>
  <c r="I11" i="23" s="1"/>
  <c r="H12" i="23"/>
  <c r="H13" i="23"/>
  <c r="I13" i="23" s="1"/>
  <c r="H14" i="23"/>
  <c r="H15" i="23"/>
  <c r="H16" i="23"/>
  <c r="I16" i="23" s="1"/>
  <c r="H17" i="23"/>
  <c r="H18" i="23"/>
  <c r="H19" i="23"/>
  <c r="H20" i="23"/>
  <c r="H21" i="23"/>
  <c r="H22" i="23"/>
  <c r="I22" i="23" s="1"/>
  <c r="H23" i="23"/>
  <c r="I23" i="23" s="1"/>
  <c r="H24" i="23"/>
  <c r="I24" i="23" s="1"/>
  <c r="H25" i="23"/>
  <c r="I25" i="23" s="1"/>
  <c r="H26" i="23"/>
  <c r="H27" i="23"/>
  <c r="I27" i="23" s="1"/>
  <c r="H28" i="23"/>
  <c r="H29" i="23"/>
  <c r="H30" i="23"/>
  <c r="I30" i="23" s="1"/>
  <c r="H31" i="23"/>
  <c r="H32" i="23"/>
  <c r="H33" i="23"/>
  <c r="H34" i="23"/>
  <c r="H35" i="23"/>
  <c r="H36" i="23"/>
  <c r="I36" i="23" s="1"/>
  <c r="H37" i="23"/>
  <c r="I37" i="23" s="1"/>
  <c r="H38" i="23"/>
  <c r="I38" i="23" s="1"/>
  <c r="H39" i="23"/>
  <c r="I39" i="23" s="1"/>
  <c r="H40" i="23"/>
  <c r="H41" i="23"/>
  <c r="I41" i="23" s="1"/>
  <c r="H42" i="23"/>
  <c r="H43" i="23"/>
  <c r="H44" i="23"/>
  <c r="I44" i="23" s="1"/>
  <c r="H45" i="23"/>
  <c r="H46" i="23"/>
  <c r="H47" i="23"/>
  <c r="H48" i="23"/>
  <c r="H49" i="23"/>
  <c r="H50" i="23"/>
  <c r="I50" i="23" s="1"/>
  <c r="H51" i="23"/>
  <c r="I51" i="23" s="1"/>
  <c r="H52" i="23"/>
  <c r="I52" i="23" s="1"/>
  <c r="H53" i="23"/>
  <c r="I53" i="23" s="1"/>
  <c r="H54" i="23"/>
  <c r="H55" i="23"/>
  <c r="I55" i="23" s="1"/>
  <c r="H56" i="23"/>
  <c r="H57" i="23"/>
  <c r="H58" i="23"/>
  <c r="I58" i="23" s="1"/>
  <c r="H59" i="23"/>
  <c r="H60" i="23"/>
  <c r="H61" i="23"/>
  <c r="H62" i="23"/>
  <c r="H63" i="23"/>
  <c r="H64" i="23"/>
  <c r="I64" i="23" s="1"/>
  <c r="H65" i="23"/>
  <c r="I65" i="23" s="1"/>
  <c r="H66" i="23"/>
  <c r="I66" i="23" s="1"/>
  <c r="H67" i="23"/>
  <c r="I67" i="23" s="1"/>
  <c r="H68" i="23"/>
  <c r="H69" i="23"/>
  <c r="I69" i="23" s="1"/>
  <c r="H70" i="23"/>
  <c r="H71" i="23"/>
  <c r="H72" i="23"/>
  <c r="I72" i="23" s="1"/>
  <c r="H73" i="23"/>
  <c r="H74" i="23"/>
  <c r="H75" i="23"/>
  <c r="H76" i="23"/>
  <c r="H77" i="23"/>
  <c r="H78" i="23"/>
  <c r="I78" i="23" s="1"/>
  <c r="H79" i="23"/>
  <c r="I79" i="23" s="1"/>
  <c r="H80" i="23"/>
  <c r="I80" i="23" s="1"/>
  <c r="H81" i="23"/>
  <c r="I81" i="23" s="1"/>
  <c r="H82" i="23"/>
  <c r="H83" i="23"/>
  <c r="I83" i="23" s="1"/>
  <c r="H84" i="23"/>
  <c r="H85" i="23"/>
  <c r="H86" i="23"/>
  <c r="I86" i="23" s="1"/>
  <c r="H87" i="23"/>
  <c r="H88" i="23"/>
  <c r="H89" i="23"/>
  <c r="H90" i="23"/>
  <c r="H91" i="23"/>
  <c r="H92" i="23"/>
  <c r="I92" i="23" s="1"/>
  <c r="H93" i="23"/>
  <c r="I93" i="23" s="1"/>
  <c r="H94" i="23"/>
  <c r="I94" i="23" s="1"/>
  <c r="H95" i="23"/>
  <c r="I95" i="23" s="1"/>
  <c r="H96" i="23"/>
  <c r="H97" i="23"/>
  <c r="I97" i="23" s="1"/>
  <c r="H98" i="23"/>
  <c r="H99" i="23"/>
  <c r="H100" i="23"/>
  <c r="I100" i="23" s="1"/>
  <c r="H101" i="23"/>
  <c r="H102" i="23"/>
  <c r="H103" i="23"/>
  <c r="H104" i="23"/>
  <c r="H105" i="23"/>
  <c r="H106" i="23"/>
  <c r="I106" i="23" s="1"/>
  <c r="H107" i="23"/>
  <c r="I107" i="23" s="1"/>
  <c r="H108" i="23"/>
  <c r="I108" i="23" s="1"/>
  <c r="H109" i="23"/>
  <c r="I109" i="23" s="1"/>
  <c r="H110" i="23"/>
  <c r="H111" i="23"/>
  <c r="I111" i="23" s="1"/>
  <c r="H112" i="23"/>
  <c r="H113" i="23"/>
  <c r="H114" i="23"/>
  <c r="I114" i="23" s="1"/>
  <c r="I120" i="23"/>
  <c r="I121" i="23"/>
  <c r="I123" i="23"/>
  <c r="I136" i="23"/>
  <c r="I142" i="23"/>
  <c r="I149" i="23"/>
  <c r="I150" i="23"/>
  <c r="I151" i="23"/>
  <c r="H153" i="23"/>
  <c r="I153" i="23" s="1"/>
  <c r="H154" i="23"/>
  <c r="H155" i="23"/>
  <c r="H156" i="23"/>
  <c r="I156" i="23" s="1"/>
  <c r="H157" i="23"/>
  <c r="H158" i="23"/>
  <c r="H159" i="23"/>
  <c r="H160" i="23"/>
  <c r="H2" i="23"/>
  <c r="I160" i="23"/>
  <c r="I159" i="23"/>
  <c r="I158" i="23"/>
  <c r="I157" i="23"/>
  <c r="I155" i="23"/>
  <c r="I154" i="23"/>
  <c r="I152" i="23"/>
  <c r="I147" i="23"/>
  <c r="I146" i="23"/>
  <c r="I145" i="23"/>
  <c r="I144" i="23"/>
  <c r="I138" i="23"/>
  <c r="I133" i="23"/>
  <c r="I132" i="23"/>
  <c r="I131" i="23"/>
  <c r="I130" i="23"/>
  <c r="I127" i="23"/>
  <c r="I119" i="23"/>
  <c r="I118" i="23"/>
  <c r="I117" i="23"/>
  <c r="I116" i="23"/>
  <c r="I115" i="23"/>
  <c r="I113" i="23"/>
  <c r="I112" i="23"/>
  <c r="I110" i="23"/>
  <c r="I105" i="23"/>
  <c r="I104" i="23"/>
  <c r="I103" i="23"/>
  <c r="I102" i="23"/>
  <c r="I101" i="23"/>
  <c r="I99" i="23"/>
  <c r="I98" i="23"/>
  <c r="I96" i="23"/>
  <c r="I91" i="23"/>
  <c r="I90" i="23"/>
  <c r="I89" i="23"/>
  <c r="I88" i="23"/>
  <c r="I87" i="23"/>
  <c r="I85" i="23"/>
  <c r="I84" i="23"/>
  <c r="I82" i="23"/>
  <c r="I77" i="23"/>
  <c r="I76" i="23"/>
  <c r="I75" i="23"/>
  <c r="I74" i="23"/>
  <c r="I73" i="23"/>
  <c r="I71" i="23"/>
  <c r="I70" i="23"/>
  <c r="I68" i="23"/>
  <c r="I63" i="23"/>
  <c r="I62" i="23"/>
  <c r="I61" i="23"/>
  <c r="I60" i="23"/>
  <c r="I59" i="23"/>
  <c r="I57" i="23"/>
  <c r="I56" i="23"/>
  <c r="I54" i="23"/>
  <c r="I49" i="23"/>
  <c r="I48" i="23"/>
  <c r="I47" i="23"/>
  <c r="I46" i="23"/>
  <c r="I45" i="23"/>
  <c r="I43" i="23"/>
  <c r="I42" i="23"/>
  <c r="I40" i="23"/>
  <c r="I35" i="23"/>
  <c r="I34" i="23"/>
  <c r="I33" i="23"/>
  <c r="I32" i="23"/>
  <c r="I31" i="23"/>
  <c r="I29" i="23"/>
  <c r="I28" i="23"/>
  <c r="I26" i="23"/>
  <c r="I21" i="23"/>
  <c r="I20" i="23"/>
  <c r="I19" i="23"/>
  <c r="I18" i="23"/>
  <c r="I17" i="23"/>
  <c r="I15" i="23"/>
  <c r="I14" i="23"/>
  <c r="I12" i="23"/>
  <c r="I6" i="23"/>
  <c r="I5" i="23"/>
  <c r="I4" i="23"/>
  <c r="I3" i="23"/>
  <c r="I2" i="23"/>
  <c r="F155" i="23"/>
  <c r="F3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F122" i="23"/>
  <c r="F123" i="23"/>
  <c r="F124" i="23"/>
  <c r="F125" i="23"/>
  <c r="F126" i="23"/>
  <c r="F127" i="23"/>
  <c r="F128" i="23"/>
  <c r="F129" i="23"/>
  <c r="F130" i="23"/>
  <c r="F131" i="23"/>
  <c r="F132" i="23"/>
  <c r="F133" i="23"/>
  <c r="F134" i="23"/>
  <c r="F135" i="23"/>
  <c r="F136" i="23"/>
  <c r="F137" i="23"/>
  <c r="F138" i="23"/>
  <c r="F139" i="23"/>
  <c r="F140" i="23"/>
  <c r="F141" i="23"/>
  <c r="F142" i="23"/>
  <c r="F143" i="23"/>
  <c r="F144" i="23"/>
  <c r="F145" i="23"/>
  <c r="F146" i="23"/>
  <c r="F147" i="23"/>
  <c r="F148" i="23"/>
  <c r="F149" i="23"/>
  <c r="F150" i="23"/>
  <c r="F151" i="23"/>
  <c r="F152" i="23"/>
  <c r="F153" i="23"/>
  <c r="F154" i="23"/>
  <c r="F156" i="23"/>
  <c r="F157" i="23"/>
  <c r="F158" i="23"/>
  <c r="F159" i="23"/>
  <c r="F160" i="23"/>
  <c r="E3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E104" i="23"/>
  <c r="E105" i="23"/>
  <c r="E106" i="23"/>
  <c r="E107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E120" i="23"/>
  <c r="E121" i="23"/>
  <c r="E122" i="23"/>
  <c r="E123" i="23"/>
  <c r="E124" i="23"/>
  <c r="E125" i="23"/>
  <c r="E126" i="23"/>
  <c r="E127" i="23"/>
  <c r="E128" i="23"/>
  <c r="E129" i="23"/>
  <c r="E130" i="23"/>
  <c r="E131" i="23"/>
  <c r="E132" i="23"/>
  <c r="E133" i="23"/>
  <c r="E134" i="23"/>
  <c r="E135" i="23"/>
  <c r="E136" i="23"/>
  <c r="E137" i="23"/>
  <c r="E138" i="23"/>
  <c r="E139" i="23"/>
  <c r="E140" i="23"/>
  <c r="E141" i="23"/>
  <c r="E142" i="23"/>
  <c r="E143" i="23"/>
  <c r="E144" i="23"/>
  <c r="E145" i="23"/>
  <c r="E146" i="23"/>
  <c r="E147" i="23"/>
  <c r="E148" i="23"/>
  <c r="E149" i="23"/>
  <c r="E150" i="23"/>
  <c r="E151" i="23"/>
  <c r="E152" i="23"/>
  <c r="E153" i="23"/>
  <c r="E154" i="23"/>
  <c r="E155" i="23"/>
  <c r="E156" i="23"/>
  <c r="E157" i="23"/>
  <c r="E158" i="23"/>
  <c r="E159" i="23"/>
  <c r="E160" i="23"/>
  <c r="E2" i="23"/>
  <c r="F2" i="23" s="1"/>
  <c r="C3" i="23"/>
  <c r="C4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C104" i="23"/>
  <c r="C105" i="23"/>
  <c r="C106" i="23"/>
  <c r="C107" i="23"/>
  <c r="C108" i="23"/>
  <c r="C109" i="23"/>
  <c r="C110" i="23"/>
  <c r="C111" i="23"/>
  <c r="C112" i="23"/>
  <c r="C113" i="23"/>
  <c r="C114" i="23"/>
  <c r="C115" i="23"/>
  <c r="C116" i="23"/>
  <c r="C117" i="23"/>
  <c r="C118" i="23"/>
  <c r="C119" i="23"/>
  <c r="C120" i="23"/>
  <c r="C121" i="23"/>
  <c r="C122" i="23"/>
  <c r="C123" i="23"/>
  <c r="C124" i="23"/>
  <c r="C125" i="23"/>
  <c r="C126" i="23"/>
  <c r="C127" i="23"/>
  <c r="C128" i="23"/>
  <c r="C129" i="23"/>
  <c r="C130" i="23"/>
  <c r="C131" i="23"/>
  <c r="C132" i="23"/>
  <c r="C133" i="23"/>
  <c r="C134" i="23"/>
  <c r="C135" i="23"/>
  <c r="C136" i="23"/>
  <c r="C137" i="23"/>
  <c r="C138" i="23"/>
  <c r="C139" i="23"/>
  <c r="C140" i="23"/>
  <c r="C141" i="23"/>
  <c r="C142" i="23"/>
  <c r="C143" i="23"/>
  <c r="C144" i="23"/>
  <c r="C145" i="23"/>
  <c r="C146" i="23"/>
  <c r="C147" i="23"/>
  <c r="C148" i="23"/>
  <c r="C149" i="23"/>
  <c r="C150" i="23"/>
  <c r="C151" i="23"/>
  <c r="C152" i="23"/>
  <c r="C153" i="23"/>
  <c r="C154" i="23"/>
  <c r="C155" i="23"/>
  <c r="C156" i="23"/>
  <c r="C157" i="23"/>
  <c r="C158" i="23"/>
  <c r="C159" i="23"/>
  <c r="C160" i="23"/>
  <c r="C2" i="23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2" i="6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B74" i="10" a="1"/>
  <c r="B74" i="10" s="1"/>
  <c r="C74" i="10" a="1"/>
  <c r="C74" i="10" s="1"/>
  <c r="D74" i="10" a="1"/>
  <c r="D74" i="10" s="1"/>
  <c r="E74" i="10"/>
  <c r="F74" i="10"/>
  <c r="G74" i="10"/>
  <c r="B75" i="10" a="1"/>
  <c r="B75" i="10" s="1"/>
  <c r="C75" i="10" a="1"/>
  <c r="C75" i="10" s="1"/>
  <c r="D75" i="10" a="1"/>
  <c r="D75" i="10" s="1"/>
  <c r="E75" i="10"/>
  <c r="F75" i="10"/>
  <c r="G75" i="10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2" i="9"/>
  <c r="D88" i="27"/>
  <c r="C88" i="27" a="1"/>
  <c r="C88" i="27" s="1"/>
  <c r="D87" i="27"/>
  <c r="C87" i="27" a="1"/>
  <c r="C87" i="27" s="1"/>
  <c r="C54" i="42"/>
  <c r="B54" i="42" a="1"/>
  <c r="B54" i="42" s="1"/>
  <c r="D75" i="37"/>
  <c r="C75" i="37"/>
  <c r="B75" i="37" a="1"/>
  <c r="B75" i="37" s="1"/>
  <c r="G76" i="10"/>
  <c r="F76" i="10"/>
  <c r="E76" i="10"/>
  <c r="D76" i="10" a="1"/>
  <c r="D76" i="10" s="1"/>
  <c r="C76" i="10" a="1"/>
  <c r="C76" i="10" s="1"/>
  <c r="B76" i="10" a="1"/>
  <c r="B76" i="10" s="1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2" i="9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2" i="6"/>
  <c r="B30" i="27"/>
  <c r="B31" i="27"/>
  <c r="B32" i="27"/>
  <c r="B33" i="27"/>
  <c r="B34" i="27"/>
  <c r="B35" i="27"/>
  <c r="B36" i="27"/>
  <c r="B37" i="27"/>
  <c r="B38" i="27"/>
  <c r="B29" i="27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0" i="26"/>
  <c r="I71" i="26"/>
  <c r="I72" i="26"/>
  <c r="I73" i="26"/>
  <c r="I74" i="26"/>
  <c r="I75" i="26"/>
  <c r="I76" i="26"/>
  <c r="I77" i="26"/>
  <c r="I78" i="26"/>
  <c r="I79" i="26"/>
  <c r="I80" i="26"/>
  <c r="I81" i="26"/>
  <c r="I82" i="26"/>
  <c r="I83" i="26"/>
  <c r="I84" i="26"/>
  <c r="I85" i="26"/>
  <c r="I86" i="26"/>
  <c r="I87" i="26"/>
  <c r="I88" i="26"/>
  <c r="I89" i="26"/>
  <c r="I90" i="26"/>
  <c r="I91" i="26"/>
  <c r="I92" i="26"/>
  <c r="I93" i="26"/>
  <c r="I94" i="26"/>
  <c r="I95" i="26"/>
  <c r="I96" i="26"/>
  <c r="I97" i="26"/>
  <c r="I98" i="26"/>
  <c r="I99" i="26"/>
  <c r="I100" i="26"/>
  <c r="I101" i="26"/>
  <c r="I102" i="26"/>
  <c r="I103" i="26"/>
  <c r="I104" i="26"/>
  <c r="I105" i="26"/>
  <c r="I106" i="26"/>
  <c r="I107" i="26"/>
  <c r="I108" i="26"/>
  <c r="I6" i="26"/>
  <c r="C198" i="45"/>
  <c r="I95" i="45"/>
  <c r="C225" i="45" s="1"/>
  <c r="I94" i="45"/>
  <c r="C224" i="45" s="1"/>
  <c r="I93" i="45"/>
  <c r="C223" i="45" s="1"/>
  <c r="I92" i="45"/>
  <c r="C222" i="45" s="1"/>
  <c r="I91" i="45"/>
  <c r="C221" i="45" s="1"/>
  <c r="I90" i="45"/>
  <c r="C220" i="45" s="1"/>
  <c r="I89" i="45"/>
  <c r="C219" i="45" s="1"/>
  <c r="I88" i="45"/>
  <c r="C218" i="45" s="1"/>
  <c r="I87" i="45"/>
  <c r="C217" i="45" s="1"/>
  <c r="I86" i="45"/>
  <c r="C216" i="45" s="1"/>
  <c r="I85" i="45"/>
  <c r="C215" i="45" s="1"/>
  <c r="I84" i="45"/>
  <c r="C214" i="45" s="1"/>
  <c r="I83" i="45"/>
  <c r="C213" i="45" s="1"/>
  <c r="I82" i="45"/>
  <c r="C212" i="45" s="1"/>
  <c r="I81" i="45"/>
  <c r="C211" i="45" s="1"/>
  <c r="I80" i="45"/>
  <c r="C210" i="45" s="1"/>
  <c r="I79" i="45"/>
  <c r="C209" i="45" s="1"/>
  <c r="I78" i="45"/>
  <c r="C208" i="45" s="1"/>
  <c r="I77" i="45"/>
  <c r="C207" i="45" s="1"/>
  <c r="I76" i="45"/>
  <c r="C206" i="45" s="1"/>
  <c r="I75" i="45"/>
  <c r="C205" i="45" s="1"/>
  <c r="I74" i="45"/>
  <c r="C204" i="45" s="1"/>
  <c r="I73" i="45"/>
  <c r="C203" i="45" s="1"/>
  <c r="I72" i="45"/>
  <c r="C202" i="45" s="1"/>
  <c r="I71" i="45"/>
  <c r="C201" i="45" s="1"/>
  <c r="I70" i="45"/>
  <c r="C200" i="45" s="1"/>
  <c r="I69" i="45"/>
  <c r="C199" i="45" s="1"/>
  <c r="I68" i="45"/>
  <c r="I67" i="45"/>
  <c r="C197" i="45" s="1"/>
  <c r="I66" i="45"/>
  <c r="C196" i="45" s="1"/>
  <c r="I65" i="45"/>
  <c r="C195" i="45" s="1"/>
  <c r="I64" i="45"/>
  <c r="C194" i="45" s="1"/>
  <c r="I63" i="45"/>
  <c r="C193" i="45" s="1"/>
  <c r="I62" i="45"/>
  <c r="C192" i="45" s="1"/>
  <c r="I61" i="45"/>
  <c r="C191" i="45" s="1"/>
  <c r="I7" i="45"/>
  <c r="I8" i="45"/>
  <c r="I9" i="45"/>
  <c r="I10" i="45"/>
  <c r="I11" i="45"/>
  <c r="I12" i="45"/>
  <c r="I13" i="45"/>
  <c r="I14" i="45"/>
  <c r="I15" i="45"/>
  <c r="I16" i="45"/>
  <c r="I17" i="45"/>
  <c r="I18" i="45"/>
  <c r="I19" i="45"/>
  <c r="I20" i="45"/>
  <c r="I21" i="45"/>
  <c r="I22" i="45"/>
  <c r="I23" i="45"/>
  <c r="I24" i="45"/>
  <c r="I25" i="45"/>
  <c r="I26" i="45"/>
  <c r="I27" i="45"/>
  <c r="I28" i="45"/>
  <c r="I29" i="45"/>
  <c r="I30" i="45"/>
  <c r="I31" i="45"/>
  <c r="I32" i="45"/>
  <c r="I33" i="45"/>
  <c r="I34" i="45"/>
  <c r="I35" i="45"/>
  <c r="I36" i="45"/>
  <c r="I37" i="45"/>
  <c r="I38" i="45"/>
  <c r="I39" i="45"/>
  <c r="I40" i="45"/>
  <c r="I41" i="45"/>
  <c r="I42" i="45"/>
  <c r="I43" i="45"/>
  <c r="I44" i="45"/>
  <c r="I45" i="45"/>
  <c r="I46" i="45"/>
  <c r="I47" i="45"/>
  <c r="I48" i="45"/>
  <c r="I49" i="45"/>
  <c r="I50" i="45"/>
  <c r="I51" i="45"/>
  <c r="I52" i="45"/>
  <c r="I53" i="45"/>
  <c r="I54" i="45"/>
  <c r="I55" i="45"/>
  <c r="I6" i="45"/>
  <c r="D89" i="27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6" i="26"/>
  <c r="D55" i="10"/>
  <c r="D56" i="10"/>
  <c r="D57" i="10"/>
  <c r="D58" i="10"/>
  <c r="D59" i="10"/>
  <c r="D60" i="10"/>
  <c r="D61" i="10"/>
  <c r="D62" i="10"/>
  <c r="D63" i="10"/>
  <c r="D54" i="10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C62" i="10" s="1"/>
  <c r="I2" i="4"/>
  <c r="I3" i="9"/>
  <c r="B56" i="10" s="1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2" i="9"/>
  <c r="G4" i="26"/>
  <c r="C102" i="44"/>
  <c r="D102" i="44"/>
  <c r="C103" i="44"/>
  <c r="D103" i="44"/>
  <c r="C104" i="44"/>
  <c r="D104" i="44"/>
  <c r="C105" i="44"/>
  <c r="D105" i="44"/>
  <c r="C106" i="44"/>
  <c r="D106" i="44"/>
  <c r="C107" i="44"/>
  <c r="D107" i="44"/>
  <c r="C108" i="44"/>
  <c r="D108" i="44"/>
  <c r="C109" i="44"/>
  <c r="D109" i="44"/>
  <c r="C110" i="44"/>
  <c r="D110" i="44"/>
  <c r="C111" i="44"/>
  <c r="D111" i="44"/>
  <c r="C112" i="44"/>
  <c r="D112" i="44"/>
  <c r="C113" i="44"/>
  <c r="D113" i="44"/>
  <c r="C114" i="44"/>
  <c r="D114" i="44"/>
  <c r="D101" i="44"/>
  <c r="C101" i="44"/>
  <c r="C79" i="44"/>
  <c r="D79" i="44"/>
  <c r="C80" i="44"/>
  <c r="D80" i="44"/>
  <c r="C81" i="44"/>
  <c r="D81" i="44"/>
  <c r="C82" i="44"/>
  <c r="D82" i="44"/>
  <c r="C83" i="44"/>
  <c r="D83" i="44"/>
  <c r="C84" i="44"/>
  <c r="D84" i="44"/>
  <c r="C85" i="44"/>
  <c r="D85" i="44"/>
  <c r="C86" i="44"/>
  <c r="D86" i="44"/>
  <c r="C87" i="44"/>
  <c r="D87" i="44"/>
  <c r="C88" i="44"/>
  <c r="D88" i="44"/>
  <c r="C89" i="44"/>
  <c r="D89" i="44"/>
  <c r="C90" i="44"/>
  <c r="D90" i="44"/>
  <c r="C91" i="44"/>
  <c r="D91" i="44"/>
  <c r="D78" i="44"/>
  <c r="C78" i="44"/>
  <c r="C100" i="45"/>
  <c r="C101" i="45"/>
  <c r="C102" i="45"/>
  <c r="C103" i="45"/>
  <c r="C104" i="45"/>
  <c r="C105" i="45"/>
  <c r="C106" i="45"/>
  <c r="C107" i="45"/>
  <c r="C108" i="45"/>
  <c r="C109" i="45"/>
  <c r="C110" i="45"/>
  <c r="C111" i="45"/>
  <c r="C112" i="45"/>
  <c r="C113" i="45"/>
  <c r="C114" i="45"/>
  <c r="C115" i="45"/>
  <c r="C116" i="45"/>
  <c r="C117" i="45"/>
  <c r="C118" i="45"/>
  <c r="C119" i="45"/>
  <c r="C120" i="45"/>
  <c r="C121" i="45"/>
  <c r="C122" i="45"/>
  <c r="C123" i="45"/>
  <c r="C124" i="45"/>
  <c r="C125" i="45"/>
  <c r="C126" i="45"/>
  <c r="C127" i="45"/>
  <c r="C128" i="45"/>
  <c r="C129" i="45"/>
  <c r="C130" i="45"/>
  <c r="C131" i="45"/>
  <c r="C132" i="45"/>
  <c r="C133" i="45"/>
  <c r="C99" i="45"/>
  <c r="M95" i="45"/>
  <c r="L95" i="45"/>
  <c r="K95" i="45"/>
  <c r="E133" i="45" s="1"/>
  <c r="H95" i="45"/>
  <c r="G95" i="45"/>
  <c r="D133" i="45" s="1"/>
  <c r="M94" i="45"/>
  <c r="L94" i="45"/>
  <c r="K94" i="45"/>
  <c r="E132" i="45" s="1"/>
  <c r="H94" i="45"/>
  <c r="G94" i="45"/>
  <c r="D132" i="45" s="1"/>
  <c r="M93" i="45"/>
  <c r="L93" i="45"/>
  <c r="K93" i="45"/>
  <c r="E131" i="45" s="1"/>
  <c r="I131" i="45" s="1"/>
  <c r="H93" i="45"/>
  <c r="G93" i="45"/>
  <c r="D131" i="45" s="1"/>
  <c r="M92" i="45"/>
  <c r="L92" i="45"/>
  <c r="K92" i="45"/>
  <c r="E130" i="45" s="1"/>
  <c r="H92" i="45"/>
  <c r="G92" i="45"/>
  <c r="D130" i="45" s="1"/>
  <c r="M91" i="45"/>
  <c r="L91" i="45"/>
  <c r="K91" i="45"/>
  <c r="E129" i="45" s="1"/>
  <c r="H91" i="45"/>
  <c r="G91" i="45"/>
  <c r="D129" i="45" s="1"/>
  <c r="M90" i="45"/>
  <c r="D220" i="45" s="1"/>
  <c r="L90" i="45"/>
  <c r="K90" i="45"/>
  <c r="E128" i="45" s="1"/>
  <c r="H90" i="45"/>
  <c r="G90" i="45"/>
  <c r="D128" i="45" s="1"/>
  <c r="M89" i="45"/>
  <c r="D219" i="45" s="1"/>
  <c r="L89" i="45"/>
  <c r="K89" i="45"/>
  <c r="E127" i="45" s="1"/>
  <c r="H89" i="45"/>
  <c r="C175" i="45" s="1"/>
  <c r="G89" i="45"/>
  <c r="D127" i="45" s="1"/>
  <c r="M88" i="45"/>
  <c r="D218" i="45" s="1"/>
  <c r="L88" i="45"/>
  <c r="K88" i="45"/>
  <c r="E126" i="45" s="1"/>
  <c r="H88" i="45"/>
  <c r="G88" i="45"/>
  <c r="D126" i="45" s="1"/>
  <c r="M87" i="45"/>
  <c r="L87" i="45"/>
  <c r="K87" i="45"/>
  <c r="E125" i="45" s="1"/>
  <c r="H87" i="45"/>
  <c r="C173" i="45" s="1"/>
  <c r="G87" i="45"/>
  <c r="D125" i="45" s="1"/>
  <c r="M86" i="45"/>
  <c r="L86" i="45"/>
  <c r="K86" i="45"/>
  <c r="E124" i="45" s="1"/>
  <c r="H86" i="45"/>
  <c r="C172" i="45" s="1"/>
  <c r="G86" i="45"/>
  <c r="D124" i="45" s="1"/>
  <c r="M85" i="45"/>
  <c r="L85" i="45"/>
  <c r="K85" i="45"/>
  <c r="E123" i="45" s="1"/>
  <c r="H85" i="45"/>
  <c r="C171" i="45" s="1"/>
  <c r="G85" i="45"/>
  <c r="D123" i="45" s="1"/>
  <c r="M84" i="45"/>
  <c r="D214" i="45" s="1"/>
  <c r="L84" i="45"/>
  <c r="K84" i="45"/>
  <c r="E122" i="45" s="1"/>
  <c r="H84" i="45"/>
  <c r="C170" i="45" s="1"/>
  <c r="G84" i="45"/>
  <c r="D122" i="45" s="1"/>
  <c r="M83" i="45"/>
  <c r="L83" i="45"/>
  <c r="K83" i="45"/>
  <c r="E121" i="45" s="1"/>
  <c r="H83" i="45"/>
  <c r="C169" i="45" s="1"/>
  <c r="G83" i="45"/>
  <c r="D121" i="45" s="1"/>
  <c r="M82" i="45"/>
  <c r="L82" i="45"/>
  <c r="K82" i="45"/>
  <c r="E120" i="45" s="1"/>
  <c r="H82" i="45"/>
  <c r="G82" i="45"/>
  <c r="D120" i="45" s="1"/>
  <c r="M81" i="45"/>
  <c r="L81" i="45"/>
  <c r="K81" i="45"/>
  <c r="E119" i="45" s="1"/>
  <c r="H81" i="45"/>
  <c r="C167" i="45" s="1"/>
  <c r="G81" i="45"/>
  <c r="D119" i="45" s="1"/>
  <c r="M80" i="45"/>
  <c r="D210" i="45" s="1"/>
  <c r="L80" i="45"/>
  <c r="K80" i="45"/>
  <c r="E118" i="45" s="1"/>
  <c r="H80" i="45"/>
  <c r="G80" i="45"/>
  <c r="D118" i="45" s="1"/>
  <c r="M79" i="45"/>
  <c r="L79" i="45"/>
  <c r="K79" i="45"/>
  <c r="E117" i="45" s="1"/>
  <c r="I117" i="45" s="1"/>
  <c r="H79" i="45"/>
  <c r="G79" i="45"/>
  <c r="D117" i="45" s="1"/>
  <c r="M78" i="45"/>
  <c r="L78" i="45"/>
  <c r="K78" i="45"/>
  <c r="E116" i="45" s="1"/>
  <c r="H78" i="45"/>
  <c r="G78" i="45"/>
  <c r="D116" i="45" s="1"/>
  <c r="M77" i="45"/>
  <c r="D207" i="45" s="1"/>
  <c r="L77" i="45"/>
  <c r="K77" i="45"/>
  <c r="E115" i="45" s="1"/>
  <c r="H77" i="45"/>
  <c r="G77" i="45"/>
  <c r="D115" i="45" s="1"/>
  <c r="M76" i="45"/>
  <c r="D206" i="45" s="1"/>
  <c r="L76" i="45"/>
  <c r="K76" i="45"/>
  <c r="E114" i="45" s="1"/>
  <c r="H76" i="45"/>
  <c r="G76" i="45"/>
  <c r="D114" i="45" s="1"/>
  <c r="M75" i="45"/>
  <c r="D205" i="45" s="1"/>
  <c r="L75" i="45"/>
  <c r="K75" i="45"/>
  <c r="E113" i="45" s="1"/>
  <c r="H75" i="45"/>
  <c r="C161" i="45" s="1"/>
  <c r="G75" i="45"/>
  <c r="D113" i="45" s="1"/>
  <c r="M74" i="45"/>
  <c r="D204" i="45" s="1"/>
  <c r="L74" i="45"/>
  <c r="K74" i="45"/>
  <c r="E112" i="45" s="1"/>
  <c r="H74" i="45"/>
  <c r="C160" i="45" s="1"/>
  <c r="G74" i="45"/>
  <c r="D112" i="45" s="1"/>
  <c r="M73" i="45"/>
  <c r="L73" i="45"/>
  <c r="K73" i="45"/>
  <c r="E111" i="45" s="1"/>
  <c r="H73" i="45"/>
  <c r="C159" i="45" s="1"/>
  <c r="G73" i="45"/>
  <c r="D111" i="45" s="1"/>
  <c r="M72" i="45"/>
  <c r="L72" i="45"/>
  <c r="K72" i="45"/>
  <c r="E110" i="45" s="1"/>
  <c r="H72" i="45"/>
  <c r="C158" i="45" s="1"/>
  <c r="G72" i="45"/>
  <c r="D110" i="45" s="1"/>
  <c r="M71" i="45"/>
  <c r="L71" i="45"/>
  <c r="K71" i="45"/>
  <c r="E109" i="45" s="1"/>
  <c r="H71" i="45"/>
  <c r="C157" i="45" s="1"/>
  <c r="G71" i="45"/>
  <c r="D109" i="45" s="1"/>
  <c r="M70" i="45"/>
  <c r="D200" i="45" s="1"/>
  <c r="L70" i="45"/>
  <c r="K70" i="45"/>
  <c r="E108" i="45" s="1"/>
  <c r="I108" i="45" s="1"/>
  <c r="H70" i="45"/>
  <c r="C156" i="45" s="1"/>
  <c r="G70" i="45"/>
  <c r="D108" i="45" s="1"/>
  <c r="M69" i="45"/>
  <c r="L69" i="45"/>
  <c r="K69" i="45"/>
  <c r="E107" i="45" s="1"/>
  <c r="H69" i="45"/>
  <c r="C155" i="45" s="1"/>
  <c r="G69" i="45"/>
  <c r="D107" i="45" s="1"/>
  <c r="M68" i="45"/>
  <c r="L68" i="45"/>
  <c r="K68" i="45"/>
  <c r="E106" i="45" s="1"/>
  <c r="H68" i="45"/>
  <c r="G68" i="45"/>
  <c r="D106" i="45" s="1"/>
  <c r="M67" i="45"/>
  <c r="L67" i="45"/>
  <c r="K67" i="45"/>
  <c r="E105" i="45" s="1"/>
  <c r="H67" i="45"/>
  <c r="G67" i="45"/>
  <c r="D105" i="45" s="1"/>
  <c r="M66" i="45"/>
  <c r="D196" i="45" s="1"/>
  <c r="L66" i="45"/>
  <c r="K66" i="45"/>
  <c r="E104" i="45" s="1"/>
  <c r="H66" i="45"/>
  <c r="G66" i="45"/>
  <c r="D104" i="45" s="1"/>
  <c r="M65" i="45"/>
  <c r="L65" i="45"/>
  <c r="K65" i="45"/>
  <c r="E103" i="45" s="1"/>
  <c r="I103" i="45" s="1"/>
  <c r="H65" i="45"/>
  <c r="G65" i="45"/>
  <c r="D103" i="45" s="1"/>
  <c r="M64" i="45"/>
  <c r="L64" i="45"/>
  <c r="K64" i="45"/>
  <c r="E102" i="45" s="1"/>
  <c r="H64" i="45"/>
  <c r="G64" i="45"/>
  <c r="D102" i="45" s="1"/>
  <c r="M63" i="45"/>
  <c r="D193" i="45" s="1"/>
  <c r="L63" i="45"/>
  <c r="K63" i="45"/>
  <c r="E101" i="45" s="1"/>
  <c r="H63" i="45"/>
  <c r="G63" i="45"/>
  <c r="D101" i="45" s="1"/>
  <c r="M62" i="45"/>
  <c r="D192" i="45" s="1"/>
  <c r="L62" i="45"/>
  <c r="K62" i="45"/>
  <c r="E100" i="45" s="1"/>
  <c r="H62" i="45"/>
  <c r="G62" i="45"/>
  <c r="D100" i="45" s="1"/>
  <c r="M61" i="45"/>
  <c r="D191" i="45" s="1"/>
  <c r="L61" i="45"/>
  <c r="K61" i="45"/>
  <c r="E99" i="45" s="1"/>
  <c r="H61" i="45"/>
  <c r="D147" i="45" s="1"/>
  <c r="G61" i="45"/>
  <c r="D99" i="45" s="1"/>
  <c r="G99" i="45" s="1"/>
  <c r="G7" i="45"/>
  <c r="H7" i="45"/>
  <c r="K7" i="45"/>
  <c r="L7" i="45"/>
  <c r="M7" i="45"/>
  <c r="G8" i="45"/>
  <c r="H8" i="45"/>
  <c r="K8" i="45"/>
  <c r="L8" i="45"/>
  <c r="M8" i="45"/>
  <c r="G9" i="45"/>
  <c r="H9" i="45"/>
  <c r="K9" i="45"/>
  <c r="L9" i="45"/>
  <c r="M9" i="45"/>
  <c r="G10" i="45"/>
  <c r="H10" i="45"/>
  <c r="K10" i="45"/>
  <c r="L10" i="45"/>
  <c r="M10" i="45"/>
  <c r="G11" i="45"/>
  <c r="H11" i="45"/>
  <c r="K11" i="45"/>
  <c r="L11" i="45"/>
  <c r="M11" i="45"/>
  <c r="G12" i="45"/>
  <c r="H12" i="45"/>
  <c r="K12" i="45"/>
  <c r="L12" i="45"/>
  <c r="M12" i="45"/>
  <c r="G13" i="45"/>
  <c r="H13" i="45"/>
  <c r="K13" i="45"/>
  <c r="L13" i="45"/>
  <c r="M13" i="45"/>
  <c r="G14" i="45"/>
  <c r="H14" i="45"/>
  <c r="K14" i="45"/>
  <c r="L14" i="45"/>
  <c r="M14" i="45"/>
  <c r="G15" i="45"/>
  <c r="H15" i="45"/>
  <c r="K15" i="45"/>
  <c r="L15" i="45"/>
  <c r="M15" i="45"/>
  <c r="G16" i="45"/>
  <c r="H16" i="45"/>
  <c r="K16" i="45"/>
  <c r="L16" i="45"/>
  <c r="M16" i="45"/>
  <c r="G17" i="45"/>
  <c r="H17" i="45"/>
  <c r="K17" i="45"/>
  <c r="L17" i="45"/>
  <c r="M17" i="45"/>
  <c r="G18" i="45"/>
  <c r="H18" i="45"/>
  <c r="K18" i="45"/>
  <c r="L18" i="45"/>
  <c r="M18" i="45"/>
  <c r="G19" i="45"/>
  <c r="H19" i="45"/>
  <c r="K19" i="45"/>
  <c r="L19" i="45"/>
  <c r="M19" i="45"/>
  <c r="G20" i="45"/>
  <c r="H20" i="45"/>
  <c r="K20" i="45"/>
  <c r="L20" i="45"/>
  <c r="M20" i="45"/>
  <c r="G21" i="45"/>
  <c r="H21" i="45"/>
  <c r="K21" i="45"/>
  <c r="L21" i="45"/>
  <c r="M21" i="45"/>
  <c r="G22" i="45"/>
  <c r="H22" i="45"/>
  <c r="K22" i="45"/>
  <c r="L22" i="45"/>
  <c r="M22" i="45"/>
  <c r="G23" i="45"/>
  <c r="H23" i="45"/>
  <c r="K23" i="45"/>
  <c r="L23" i="45"/>
  <c r="M23" i="45"/>
  <c r="G24" i="45"/>
  <c r="H24" i="45"/>
  <c r="K24" i="45"/>
  <c r="L24" i="45"/>
  <c r="M24" i="45"/>
  <c r="G25" i="45"/>
  <c r="H25" i="45"/>
  <c r="K25" i="45"/>
  <c r="L25" i="45"/>
  <c r="M25" i="45"/>
  <c r="G26" i="45"/>
  <c r="H26" i="45"/>
  <c r="K26" i="45"/>
  <c r="L26" i="45"/>
  <c r="M26" i="45"/>
  <c r="G27" i="45"/>
  <c r="H27" i="45"/>
  <c r="K27" i="45"/>
  <c r="L27" i="45"/>
  <c r="M27" i="45"/>
  <c r="G28" i="45"/>
  <c r="H28" i="45"/>
  <c r="K28" i="45"/>
  <c r="L28" i="45"/>
  <c r="M28" i="45"/>
  <c r="G29" i="45"/>
  <c r="H29" i="45"/>
  <c r="K29" i="45"/>
  <c r="L29" i="45"/>
  <c r="M29" i="45"/>
  <c r="G30" i="45"/>
  <c r="H30" i="45"/>
  <c r="K30" i="45"/>
  <c r="L30" i="45"/>
  <c r="M30" i="45"/>
  <c r="G31" i="45"/>
  <c r="H31" i="45"/>
  <c r="K31" i="45"/>
  <c r="L31" i="45"/>
  <c r="M31" i="45"/>
  <c r="G32" i="45"/>
  <c r="H32" i="45"/>
  <c r="K32" i="45"/>
  <c r="L32" i="45"/>
  <c r="M32" i="45"/>
  <c r="G33" i="45"/>
  <c r="H33" i="45"/>
  <c r="K33" i="45"/>
  <c r="L33" i="45"/>
  <c r="M33" i="45"/>
  <c r="G34" i="45"/>
  <c r="H34" i="45"/>
  <c r="K34" i="45"/>
  <c r="L34" i="45"/>
  <c r="M34" i="45"/>
  <c r="G35" i="45"/>
  <c r="H35" i="45"/>
  <c r="K35" i="45"/>
  <c r="L35" i="45"/>
  <c r="M35" i="45"/>
  <c r="G36" i="45"/>
  <c r="H36" i="45"/>
  <c r="K36" i="45"/>
  <c r="L36" i="45"/>
  <c r="M36" i="45"/>
  <c r="G37" i="45"/>
  <c r="H37" i="45"/>
  <c r="K37" i="45"/>
  <c r="L37" i="45"/>
  <c r="M37" i="45"/>
  <c r="G38" i="45"/>
  <c r="H38" i="45"/>
  <c r="K38" i="45"/>
  <c r="L38" i="45"/>
  <c r="M38" i="45"/>
  <c r="G39" i="45"/>
  <c r="H39" i="45"/>
  <c r="K39" i="45"/>
  <c r="L39" i="45"/>
  <c r="M39" i="45"/>
  <c r="G40" i="45"/>
  <c r="H40" i="45"/>
  <c r="K40" i="45"/>
  <c r="L40" i="45"/>
  <c r="M40" i="45"/>
  <c r="G41" i="45"/>
  <c r="H41" i="45"/>
  <c r="K41" i="45"/>
  <c r="L41" i="45"/>
  <c r="M41" i="45"/>
  <c r="G42" i="45"/>
  <c r="H42" i="45"/>
  <c r="K42" i="45"/>
  <c r="L42" i="45"/>
  <c r="M42" i="45"/>
  <c r="G43" i="45"/>
  <c r="H43" i="45"/>
  <c r="K43" i="45"/>
  <c r="L43" i="45"/>
  <c r="M43" i="45"/>
  <c r="G44" i="45"/>
  <c r="H44" i="45"/>
  <c r="K44" i="45"/>
  <c r="L44" i="45"/>
  <c r="M44" i="45"/>
  <c r="G45" i="45"/>
  <c r="H45" i="45"/>
  <c r="K45" i="45"/>
  <c r="L45" i="45"/>
  <c r="M45" i="45"/>
  <c r="G46" i="45"/>
  <c r="H46" i="45"/>
  <c r="K46" i="45"/>
  <c r="L46" i="45"/>
  <c r="M46" i="45"/>
  <c r="G47" i="45"/>
  <c r="H47" i="45"/>
  <c r="K47" i="45"/>
  <c r="L47" i="45"/>
  <c r="M47" i="45"/>
  <c r="G48" i="45"/>
  <c r="H48" i="45"/>
  <c r="K48" i="45"/>
  <c r="L48" i="45"/>
  <c r="M48" i="45"/>
  <c r="G49" i="45"/>
  <c r="H49" i="45"/>
  <c r="K49" i="45"/>
  <c r="L49" i="45"/>
  <c r="M49" i="45"/>
  <c r="G50" i="45"/>
  <c r="H50" i="45"/>
  <c r="K50" i="45"/>
  <c r="L50" i="45"/>
  <c r="M50" i="45"/>
  <c r="G51" i="45"/>
  <c r="H51" i="45"/>
  <c r="K51" i="45"/>
  <c r="L51" i="45"/>
  <c r="M51" i="45"/>
  <c r="G52" i="45"/>
  <c r="H52" i="45"/>
  <c r="K52" i="45"/>
  <c r="L52" i="45"/>
  <c r="M52" i="45"/>
  <c r="G53" i="45"/>
  <c r="H53" i="45"/>
  <c r="K53" i="45"/>
  <c r="L53" i="45"/>
  <c r="M53" i="45"/>
  <c r="G54" i="45"/>
  <c r="H54" i="45"/>
  <c r="K54" i="45"/>
  <c r="L54" i="45"/>
  <c r="M54" i="45"/>
  <c r="G55" i="45"/>
  <c r="H55" i="45"/>
  <c r="K55" i="45"/>
  <c r="L55" i="45"/>
  <c r="M55" i="45"/>
  <c r="M6" i="45"/>
  <c r="L6" i="45"/>
  <c r="K6" i="45"/>
  <c r="H6" i="45"/>
  <c r="G6" i="45"/>
  <c r="C55" i="44"/>
  <c r="D55" i="44"/>
  <c r="E55" i="44"/>
  <c r="C56" i="44"/>
  <c r="D56" i="44"/>
  <c r="E56" i="44"/>
  <c r="C57" i="44"/>
  <c r="D57" i="44"/>
  <c r="H57" i="44" s="1"/>
  <c r="E57" i="44"/>
  <c r="C58" i="44"/>
  <c r="D58" i="44"/>
  <c r="E58" i="44"/>
  <c r="C59" i="44"/>
  <c r="D59" i="44"/>
  <c r="E59" i="44"/>
  <c r="H59" i="44" s="1"/>
  <c r="C60" i="44"/>
  <c r="I60" i="44" s="1"/>
  <c r="D60" i="44"/>
  <c r="E60" i="44"/>
  <c r="C61" i="44"/>
  <c r="D61" i="44"/>
  <c r="E61" i="44"/>
  <c r="C62" i="44"/>
  <c r="G62" i="44" s="1"/>
  <c r="D62" i="44"/>
  <c r="E62" i="44"/>
  <c r="C63" i="44"/>
  <c r="D63" i="44"/>
  <c r="E63" i="44"/>
  <c r="C64" i="44"/>
  <c r="D64" i="44"/>
  <c r="E64" i="44"/>
  <c r="C65" i="44"/>
  <c r="D65" i="44"/>
  <c r="E65" i="44"/>
  <c r="C66" i="44"/>
  <c r="D66" i="44"/>
  <c r="E66" i="44"/>
  <c r="C67" i="44"/>
  <c r="D67" i="44"/>
  <c r="E67" i="44"/>
  <c r="G56" i="44"/>
  <c r="E54" i="44"/>
  <c r="D54" i="44"/>
  <c r="C54" i="44"/>
  <c r="I54" i="44" s="1"/>
  <c r="K7" i="44"/>
  <c r="L7" i="44"/>
  <c r="M7" i="44"/>
  <c r="K8" i="44"/>
  <c r="L8" i="44"/>
  <c r="M8" i="44"/>
  <c r="K9" i="44"/>
  <c r="L9" i="44"/>
  <c r="M9" i="44"/>
  <c r="K10" i="44"/>
  <c r="L10" i="44"/>
  <c r="M10" i="44"/>
  <c r="K11" i="44"/>
  <c r="L11" i="44"/>
  <c r="M11" i="44"/>
  <c r="K12" i="44"/>
  <c r="L12" i="44"/>
  <c r="M12" i="44"/>
  <c r="K13" i="44"/>
  <c r="L13" i="44"/>
  <c r="M13" i="44"/>
  <c r="K14" i="44"/>
  <c r="L14" i="44"/>
  <c r="M14" i="44"/>
  <c r="K15" i="44"/>
  <c r="L15" i="44"/>
  <c r="M15" i="44"/>
  <c r="K16" i="44"/>
  <c r="L16" i="44"/>
  <c r="M16" i="44"/>
  <c r="K17" i="44"/>
  <c r="L17" i="44"/>
  <c r="M17" i="44"/>
  <c r="K18" i="44"/>
  <c r="L18" i="44"/>
  <c r="M18" i="44"/>
  <c r="K19" i="44"/>
  <c r="L19" i="44"/>
  <c r="M19" i="44"/>
  <c r="K20" i="44"/>
  <c r="L20" i="44"/>
  <c r="M20" i="44"/>
  <c r="K21" i="44"/>
  <c r="L21" i="44"/>
  <c r="M21" i="44"/>
  <c r="K22" i="44"/>
  <c r="L22" i="44"/>
  <c r="M22" i="44"/>
  <c r="K23" i="44"/>
  <c r="L23" i="44"/>
  <c r="M23" i="44"/>
  <c r="K24" i="44"/>
  <c r="L24" i="44"/>
  <c r="M24" i="44"/>
  <c r="K25" i="44"/>
  <c r="L25" i="44"/>
  <c r="M25" i="44"/>
  <c r="L6" i="44"/>
  <c r="M6" i="44"/>
  <c r="K6" i="44"/>
  <c r="H7" i="44"/>
  <c r="I7" i="44"/>
  <c r="H8" i="44"/>
  <c r="I8" i="44"/>
  <c r="H9" i="44"/>
  <c r="I9" i="44"/>
  <c r="H10" i="44"/>
  <c r="I10" i="44"/>
  <c r="H11" i="44"/>
  <c r="I11" i="44"/>
  <c r="H12" i="44"/>
  <c r="I12" i="44"/>
  <c r="H13" i="44"/>
  <c r="I13" i="44"/>
  <c r="H14" i="44"/>
  <c r="I14" i="44"/>
  <c r="H15" i="44"/>
  <c r="I15" i="44"/>
  <c r="H16" i="44"/>
  <c r="I16" i="44"/>
  <c r="H17" i="44"/>
  <c r="I17" i="44"/>
  <c r="H18" i="44"/>
  <c r="I18" i="44"/>
  <c r="H19" i="44"/>
  <c r="I19" i="44"/>
  <c r="H20" i="44"/>
  <c r="I20" i="44"/>
  <c r="H21" i="44"/>
  <c r="I21" i="44"/>
  <c r="H22" i="44"/>
  <c r="I22" i="44"/>
  <c r="H23" i="44"/>
  <c r="I23" i="44"/>
  <c r="H24" i="44"/>
  <c r="I24" i="44"/>
  <c r="H25" i="44"/>
  <c r="I25" i="44"/>
  <c r="I6" i="44"/>
  <c r="H6" i="44"/>
  <c r="G7" i="44"/>
  <c r="G8" i="44"/>
  <c r="G9" i="44"/>
  <c r="G10" i="44"/>
  <c r="G11" i="44"/>
  <c r="G12" i="44"/>
  <c r="G13" i="44"/>
  <c r="G14" i="44"/>
  <c r="G15" i="44"/>
  <c r="G16" i="44"/>
  <c r="G17" i="44"/>
  <c r="G18" i="44"/>
  <c r="G19" i="44"/>
  <c r="G20" i="44"/>
  <c r="G21" i="44"/>
  <c r="G22" i="44"/>
  <c r="G23" i="44"/>
  <c r="G24" i="44"/>
  <c r="G25" i="44"/>
  <c r="G6" i="44"/>
  <c r="B9" i="42"/>
  <c r="B10" i="42"/>
  <c r="B11" i="42"/>
  <c r="B12" i="42"/>
  <c r="B13" i="42"/>
  <c r="B14" i="42"/>
  <c r="B15" i="42"/>
  <c r="B16" i="42"/>
  <c r="B17" i="42"/>
  <c r="B8" i="42"/>
  <c r="B28" i="42"/>
  <c r="B29" i="42"/>
  <c r="B30" i="42"/>
  <c r="B31" i="42"/>
  <c r="B32" i="42"/>
  <c r="B33" i="42"/>
  <c r="B34" i="42"/>
  <c r="B35" i="42"/>
  <c r="B36" i="42"/>
  <c r="B27" i="42"/>
  <c r="C7" i="40"/>
  <c r="D7" i="40"/>
  <c r="C8" i="40"/>
  <c r="D8" i="40"/>
  <c r="C9" i="40"/>
  <c r="D9" i="40"/>
  <c r="C10" i="40"/>
  <c r="D10" i="40"/>
  <c r="C11" i="40"/>
  <c r="D11" i="40"/>
  <c r="C12" i="40"/>
  <c r="D12" i="40"/>
  <c r="C13" i="40"/>
  <c r="D13" i="40"/>
  <c r="C14" i="40"/>
  <c r="D14" i="40"/>
  <c r="C15" i="40"/>
  <c r="D15" i="40"/>
  <c r="C16" i="40"/>
  <c r="D16" i="40"/>
  <c r="C17" i="40"/>
  <c r="D17" i="40"/>
  <c r="C18" i="40"/>
  <c r="D18" i="40"/>
  <c r="C19" i="40"/>
  <c r="D19" i="40"/>
  <c r="C20" i="40"/>
  <c r="D20" i="40"/>
  <c r="C21" i="40"/>
  <c r="D21" i="40"/>
  <c r="C22" i="40"/>
  <c r="D22" i="40"/>
  <c r="C23" i="40"/>
  <c r="D23" i="40"/>
  <c r="C24" i="40"/>
  <c r="D24" i="40"/>
  <c r="C25" i="40"/>
  <c r="D25" i="40"/>
  <c r="C26" i="40"/>
  <c r="D26" i="40"/>
  <c r="C27" i="40"/>
  <c r="D27" i="40"/>
  <c r="C28" i="40"/>
  <c r="D28" i="40"/>
  <c r="C29" i="40"/>
  <c r="D29" i="40"/>
  <c r="C30" i="40"/>
  <c r="D30" i="40"/>
  <c r="C31" i="40"/>
  <c r="D31" i="40"/>
  <c r="C32" i="40"/>
  <c r="D32" i="40"/>
  <c r="C33" i="40"/>
  <c r="D33" i="40"/>
  <c r="C34" i="40"/>
  <c r="D34" i="40"/>
  <c r="C35" i="40"/>
  <c r="D35" i="40"/>
  <c r="C36" i="40"/>
  <c r="D36" i="40"/>
  <c r="C37" i="40"/>
  <c r="D37" i="40"/>
  <c r="C38" i="40"/>
  <c r="D38" i="40"/>
  <c r="C39" i="40"/>
  <c r="D39" i="40"/>
  <c r="C40" i="40"/>
  <c r="D40" i="40"/>
  <c r="C41" i="40"/>
  <c r="D41" i="40"/>
  <c r="C42" i="40"/>
  <c r="D42" i="40"/>
  <c r="C43" i="40"/>
  <c r="D43" i="40"/>
  <c r="C44" i="40"/>
  <c r="D44" i="40"/>
  <c r="C45" i="40"/>
  <c r="D45" i="40"/>
  <c r="C46" i="40"/>
  <c r="D46" i="40"/>
  <c r="C47" i="40"/>
  <c r="D47" i="40"/>
  <c r="C48" i="40"/>
  <c r="D48" i="40"/>
  <c r="C49" i="40"/>
  <c r="D49" i="40"/>
  <c r="C50" i="40"/>
  <c r="D50" i="40"/>
  <c r="C51" i="40"/>
  <c r="D51" i="40"/>
  <c r="C52" i="40"/>
  <c r="D52" i="40"/>
  <c r="C53" i="40"/>
  <c r="D53" i="40"/>
  <c r="C54" i="40"/>
  <c r="D54" i="40"/>
  <c r="C55" i="40"/>
  <c r="D55" i="40"/>
  <c r="C56" i="40"/>
  <c r="D56" i="40"/>
  <c r="C57" i="40"/>
  <c r="D57" i="40"/>
  <c r="C58" i="40"/>
  <c r="D58" i="40"/>
  <c r="C59" i="40"/>
  <c r="D59" i="40"/>
  <c r="C60" i="40"/>
  <c r="D60" i="40"/>
  <c r="C61" i="40"/>
  <c r="D61" i="40"/>
  <c r="C62" i="40"/>
  <c r="D62" i="40"/>
  <c r="C63" i="40"/>
  <c r="D63" i="40"/>
  <c r="C64" i="40"/>
  <c r="D64" i="40"/>
  <c r="C65" i="40"/>
  <c r="D65" i="40"/>
  <c r="C66" i="40"/>
  <c r="D66" i="40"/>
  <c r="C67" i="40"/>
  <c r="D67" i="40"/>
  <c r="D6" i="40"/>
  <c r="C6" i="40"/>
  <c r="B36" i="37"/>
  <c r="B35" i="37"/>
  <c r="B34" i="37"/>
  <c r="B33" i="37"/>
  <c r="B32" i="37"/>
  <c r="B31" i="37"/>
  <c r="B30" i="37"/>
  <c r="B29" i="37"/>
  <c r="B28" i="37"/>
  <c r="B27" i="37"/>
  <c r="B17" i="37"/>
  <c r="B16" i="37"/>
  <c r="B15" i="37"/>
  <c r="B14" i="37"/>
  <c r="B13" i="37"/>
  <c r="B12" i="37"/>
  <c r="B11" i="37"/>
  <c r="B10" i="37"/>
  <c r="B9" i="37"/>
  <c r="B8" i="37"/>
  <c r="B134" i="36"/>
  <c r="C134" i="36"/>
  <c r="B135" i="36"/>
  <c r="C135" i="36"/>
  <c r="B136" i="36"/>
  <c r="C136" i="36"/>
  <c r="B137" i="36"/>
  <c r="C137" i="36"/>
  <c r="B138" i="36"/>
  <c r="C138" i="36"/>
  <c r="B139" i="36"/>
  <c r="C139" i="36"/>
  <c r="B140" i="36"/>
  <c r="C140" i="36"/>
  <c r="B141" i="36"/>
  <c r="C141" i="36"/>
  <c r="B142" i="36"/>
  <c r="C142" i="36"/>
  <c r="B143" i="36"/>
  <c r="C143" i="36"/>
  <c r="B144" i="36"/>
  <c r="C144" i="36"/>
  <c r="B145" i="36"/>
  <c r="C145" i="36"/>
  <c r="B146" i="36"/>
  <c r="C146" i="36"/>
  <c r="B147" i="36"/>
  <c r="C147" i="36"/>
  <c r="B148" i="36"/>
  <c r="C148" i="36"/>
  <c r="B149" i="36"/>
  <c r="C149" i="36"/>
  <c r="B150" i="36"/>
  <c r="C150" i="36"/>
  <c r="B151" i="36"/>
  <c r="C151" i="36"/>
  <c r="B152" i="36"/>
  <c r="C152" i="36"/>
  <c r="B153" i="36"/>
  <c r="C153" i="36"/>
  <c r="B154" i="36"/>
  <c r="C154" i="36"/>
  <c r="B155" i="36"/>
  <c r="C155" i="36"/>
  <c r="B156" i="36"/>
  <c r="C156" i="36"/>
  <c r="B157" i="36"/>
  <c r="C157" i="36"/>
  <c r="B158" i="36"/>
  <c r="C158" i="36"/>
  <c r="B159" i="36"/>
  <c r="C159" i="36"/>
  <c r="B160" i="36"/>
  <c r="C160" i="36"/>
  <c r="B161" i="36"/>
  <c r="C161" i="36"/>
  <c r="B162" i="36"/>
  <c r="C162" i="36"/>
  <c r="B163" i="36"/>
  <c r="C163" i="36"/>
  <c r="B164" i="36"/>
  <c r="C164" i="36"/>
  <c r="B165" i="36"/>
  <c r="C165" i="36"/>
  <c r="B166" i="36"/>
  <c r="C166" i="36"/>
  <c r="B167" i="36"/>
  <c r="C167" i="36"/>
  <c r="B168" i="36"/>
  <c r="C168" i="36"/>
  <c r="B169" i="36"/>
  <c r="C169" i="36"/>
  <c r="B170" i="36"/>
  <c r="C170" i="36"/>
  <c r="B171" i="36"/>
  <c r="C171" i="36"/>
  <c r="B172" i="36"/>
  <c r="C172" i="36"/>
  <c r="B173" i="36"/>
  <c r="C173" i="36"/>
  <c r="B174" i="36"/>
  <c r="C174" i="36"/>
  <c r="B175" i="36"/>
  <c r="C175" i="36"/>
  <c r="B176" i="36"/>
  <c r="C176" i="36"/>
  <c r="B177" i="36"/>
  <c r="C177" i="36"/>
  <c r="B178" i="36"/>
  <c r="C178" i="36"/>
  <c r="B179" i="36"/>
  <c r="C179" i="36"/>
  <c r="B180" i="36"/>
  <c r="C180" i="36"/>
  <c r="B181" i="36"/>
  <c r="C181" i="36"/>
  <c r="C32" i="38"/>
  <c r="D32" i="38"/>
  <c r="C31" i="38"/>
  <c r="D31" i="38"/>
  <c r="C28" i="38"/>
  <c r="D28" i="38"/>
  <c r="C8" i="38"/>
  <c r="D8" i="38"/>
  <c r="C25" i="38"/>
  <c r="D25" i="38"/>
  <c r="C39" i="38"/>
  <c r="D39" i="38"/>
  <c r="C34" i="38"/>
  <c r="D34" i="38"/>
  <c r="C16" i="38"/>
  <c r="D16" i="38"/>
  <c r="C12" i="38"/>
  <c r="D12" i="38"/>
  <c r="C33" i="38"/>
  <c r="D33" i="38"/>
  <c r="C36" i="38"/>
  <c r="D36" i="38"/>
  <c r="C22" i="38"/>
  <c r="D22" i="38"/>
  <c r="C29" i="38"/>
  <c r="D29" i="38"/>
  <c r="C18" i="38"/>
  <c r="D18" i="38"/>
  <c r="C11" i="38"/>
  <c r="D11" i="38"/>
  <c r="C26" i="38"/>
  <c r="D26" i="38"/>
  <c r="C19" i="38"/>
  <c r="D19" i="38"/>
  <c r="C5" i="38"/>
  <c r="D5" i="38"/>
  <c r="C40" i="38"/>
  <c r="D40" i="38"/>
  <c r="C9" i="38"/>
  <c r="D9" i="38"/>
  <c r="C41" i="38"/>
  <c r="D41" i="38"/>
  <c r="C38" i="38"/>
  <c r="D38" i="38"/>
  <c r="C20" i="38"/>
  <c r="D20" i="38"/>
  <c r="C14" i="38"/>
  <c r="D14" i="38"/>
  <c r="C15" i="38"/>
  <c r="D15" i="38"/>
  <c r="C10" i="38"/>
  <c r="D10" i="38"/>
  <c r="C27" i="38"/>
  <c r="D27" i="38"/>
  <c r="C23" i="38"/>
  <c r="D23" i="38"/>
  <c r="C30" i="38"/>
  <c r="D30" i="38"/>
  <c r="C35" i="38"/>
  <c r="D35" i="38"/>
  <c r="C6" i="38"/>
  <c r="D6" i="38"/>
  <c r="C7" i="38"/>
  <c r="D7" i="38"/>
  <c r="C37" i="38"/>
  <c r="D37" i="38"/>
  <c r="C21" i="38"/>
  <c r="D21" i="38"/>
  <c r="C4" i="38"/>
  <c r="D4" i="38"/>
  <c r="C13" i="38"/>
  <c r="D13" i="38"/>
  <c r="C17" i="38"/>
  <c r="D17" i="38"/>
  <c r="C24" i="38"/>
  <c r="D24" i="38"/>
  <c r="B32" i="38"/>
  <c r="B31" i="38"/>
  <c r="B28" i="38"/>
  <c r="B8" i="38"/>
  <c r="B25" i="38"/>
  <c r="B39" i="38"/>
  <c r="B34" i="38"/>
  <c r="B16" i="38"/>
  <c r="B12" i="38"/>
  <c r="B33" i="38"/>
  <c r="B36" i="38"/>
  <c r="B22" i="38"/>
  <c r="B29" i="38"/>
  <c r="B18" i="38"/>
  <c r="B11" i="38"/>
  <c r="B26" i="38"/>
  <c r="B19" i="38"/>
  <c r="B5" i="38"/>
  <c r="B40" i="38"/>
  <c r="B9" i="38"/>
  <c r="B41" i="38"/>
  <c r="B38" i="38"/>
  <c r="B20" i="38"/>
  <c r="B14" i="38"/>
  <c r="B15" i="38"/>
  <c r="B10" i="38"/>
  <c r="B27" i="38"/>
  <c r="B23" i="38"/>
  <c r="B30" i="38"/>
  <c r="B35" i="38"/>
  <c r="B6" i="38"/>
  <c r="B7" i="38"/>
  <c r="B37" i="38"/>
  <c r="B21" i="38"/>
  <c r="B4" i="38"/>
  <c r="B13" i="38"/>
  <c r="B17" i="38"/>
  <c r="B24" i="38"/>
  <c r="B3" i="36"/>
  <c r="B4" i="36"/>
  <c r="B5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B114" i="36"/>
  <c r="B115" i="36"/>
  <c r="B116" i="36"/>
  <c r="B117" i="36"/>
  <c r="B118" i="36"/>
  <c r="B119" i="36"/>
  <c r="B120" i="36"/>
  <c r="B121" i="36"/>
  <c r="B122" i="36"/>
  <c r="B123" i="36"/>
  <c r="B124" i="36"/>
  <c r="B125" i="36"/>
  <c r="B126" i="36"/>
  <c r="B127" i="36"/>
  <c r="B128" i="36"/>
  <c r="B129" i="36"/>
  <c r="B130" i="36"/>
  <c r="B131" i="36"/>
  <c r="B132" i="36"/>
  <c r="B133" i="36"/>
  <c r="B2" i="36"/>
  <c r="C3" i="36"/>
  <c r="C4" i="36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09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2" i="36"/>
  <c r="C123" i="36"/>
  <c r="C124" i="36"/>
  <c r="C125" i="36"/>
  <c r="C126" i="36"/>
  <c r="C127" i="36"/>
  <c r="C128" i="36"/>
  <c r="C129" i="36"/>
  <c r="C130" i="36"/>
  <c r="C131" i="36"/>
  <c r="C132" i="36"/>
  <c r="C133" i="36"/>
  <c r="C2" i="36"/>
  <c r="C5" i="32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" i="32"/>
  <c r="E109" i="26"/>
  <c r="F109" i="26"/>
  <c r="E110" i="26"/>
  <c r="F110" i="26"/>
  <c r="E111" i="26"/>
  <c r="F111" i="26"/>
  <c r="E112" i="26"/>
  <c r="F112" i="26"/>
  <c r="E113" i="26"/>
  <c r="F113" i="26"/>
  <c r="E114" i="26"/>
  <c r="F114" i="26"/>
  <c r="E115" i="26"/>
  <c r="F115" i="26"/>
  <c r="E116" i="26"/>
  <c r="F116" i="26"/>
  <c r="E117" i="26"/>
  <c r="F117" i="26"/>
  <c r="E118" i="26"/>
  <c r="F118" i="26"/>
  <c r="E7" i="26"/>
  <c r="F7" i="26"/>
  <c r="E8" i="26"/>
  <c r="F8" i="26"/>
  <c r="E9" i="26"/>
  <c r="F9" i="26"/>
  <c r="E10" i="26"/>
  <c r="F10" i="26"/>
  <c r="E11" i="26"/>
  <c r="F11" i="26"/>
  <c r="E12" i="26"/>
  <c r="F12" i="26"/>
  <c r="E13" i="26"/>
  <c r="F13" i="26"/>
  <c r="E14" i="26"/>
  <c r="F14" i="26"/>
  <c r="E15" i="26"/>
  <c r="F15" i="26"/>
  <c r="E16" i="26"/>
  <c r="F16" i="26"/>
  <c r="E17" i="26"/>
  <c r="F17" i="26"/>
  <c r="E18" i="26"/>
  <c r="F18" i="26"/>
  <c r="E19" i="26"/>
  <c r="F19" i="26"/>
  <c r="E20" i="26"/>
  <c r="F20" i="26"/>
  <c r="E21" i="26"/>
  <c r="F21" i="26"/>
  <c r="E22" i="26"/>
  <c r="F22" i="26"/>
  <c r="E23" i="26"/>
  <c r="F23" i="26"/>
  <c r="E24" i="26"/>
  <c r="F24" i="26"/>
  <c r="E25" i="26"/>
  <c r="F25" i="26"/>
  <c r="E26" i="26"/>
  <c r="F26" i="26"/>
  <c r="E27" i="26"/>
  <c r="F27" i="26"/>
  <c r="E28" i="26"/>
  <c r="F28" i="26"/>
  <c r="E29" i="26"/>
  <c r="F29" i="26"/>
  <c r="E30" i="26"/>
  <c r="F30" i="26"/>
  <c r="E31" i="26"/>
  <c r="F31" i="26"/>
  <c r="E32" i="26"/>
  <c r="F32" i="26"/>
  <c r="E33" i="26"/>
  <c r="F33" i="26"/>
  <c r="E34" i="26"/>
  <c r="F34" i="26"/>
  <c r="E35" i="26"/>
  <c r="F35" i="26"/>
  <c r="E36" i="26"/>
  <c r="F36" i="26"/>
  <c r="E37" i="26"/>
  <c r="F37" i="26"/>
  <c r="E38" i="26"/>
  <c r="F38" i="26"/>
  <c r="E39" i="26"/>
  <c r="F39" i="26"/>
  <c r="E40" i="26"/>
  <c r="F40" i="26"/>
  <c r="E41" i="26"/>
  <c r="F41" i="26"/>
  <c r="E42" i="26"/>
  <c r="F42" i="26"/>
  <c r="E43" i="26"/>
  <c r="F43" i="26"/>
  <c r="E44" i="26"/>
  <c r="F44" i="26"/>
  <c r="E45" i="26"/>
  <c r="F45" i="26"/>
  <c r="E46" i="26"/>
  <c r="F46" i="26"/>
  <c r="E47" i="26"/>
  <c r="F47" i="26"/>
  <c r="E48" i="26"/>
  <c r="F48" i="26"/>
  <c r="E49" i="26"/>
  <c r="F49" i="26"/>
  <c r="E50" i="26"/>
  <c r="F50" i="26"/>
  <c r="E51" i="26"/>
  <c r="F51" i="26"/>
  <c r="E52" i="26"/>
  <c r="F52" i="26"/>
  <c r="E53" i="26"/>
  <c r="F53" i="26"/>
  <c r="E54" i="26"/>
  <c r="F54" i="26"/>
  <c r="E55" i="26"/>
  <c r="F55" i="26"/>
  <c r="E56" i="26"/>
  <c r="F56" i="26"/>
  <c r="E57" i="26"/>
  <c r="F57" i="26"/>
  <c r="E58" i="26"/>
  <c r="F58" i="26"/>
  <c r="E59" i="26"/>
  <c r="F59" i="26"/>
  <c r="E60" i="26"/>
  <c r="F60" i="26"/>
  <c r="E61" i="26"/>
  <c r="F61" i="26"/>
  <c r="E62" i="26"/>
  <c r="F62" i="26"/>
  <c r="E63" i="26"/>
  <c r="F63" i="26"/>
  <c r="E64" i="26"/>
  <c r="F64" i="26"/>
  <c r="E65" i="26"/>
  <c r="F65" i="26"/>
  <c r="E66" i="26"/>
  <c r="F66" i="26"/>
  <c r="E67" i="26"/>
  <c r="F67" i="26"/>
  <c r="E68" i="26"/>
  <c r="F68" i="26"/>
  <c r="E69" i="26"/>
  <c r="F69" i="26"/>
  <c r="E70" i="26"/>
  <c r="F70" i="26"/>
  <c r="E71" i="26"/>
  <c r="F71" i="26"/>
  <c r="E72" i="26"/>
  <c r="F72" i="26"/>
  <c r="E73" i="26"/>
  <c r="F73" i="26"/>
  <c r="E74" i="26"/>
  <c r="F74" i="26"/>
  <c r="E75" i="26"/>
  <c r="F75" i="26"/>
  <c r="E76" i="26"/>
  <c r="F76" i="26"/>
  <c r="E77" i="26"/>
  <c r="F77" i="26"/>
  <c r="E78" i="26"/>
  <c r="F78" i="26"/>
  <c r="E79" i="26"/>
  <c r="F79" i="26"/>
  <c r="E80" i="26"/>
  <c r="F80" i="26"/>
  <c r="E81" i="26"/>
  <c r="F81" i="26"/>
  <c r="E82" i="26"/>
  <c r="F82" i="26"/>
  <c r="E83" i="26"/>
  <c r="F83" i="26"/>
  <c r="E84" i="26"/>
  <c r="F84" i="26"/>
  <c r="E85" i="26"/>
  <c r="F85" i="26"/>
  <c r="E86" i="26"/>
  <c r="F86" i="26"/>
  <c r="E87" i="26"/>
  <c r="F87" i="26"/>
  <c r="E88" i="26"/>
  <c r="F88" i="26"/>
  <c r="E89" i="26"/>
  <c r="F89" i="26"/>
  <c r="E90" i="26"/>
  <c r="F90" i="26"/>
  <c r="E91" i="26"/>
  <c r="F91" i="26"/>
  <c r="E92" i="26"/>
  <c r="F92" i="26"/>
  <c r="E93" i="26"/>
  <c r="F93" i="26"/>
  <c r="E94" i="26"/>
  <c r="F94" i="26"/>
  <c r="E95" i="26"/>
  <c r="F95" i="26"/>
  <c r="E96" i="26"/>
  <c r="F96" i="26"/>
  <c r="E97" i="26"/>
  <c r="F97" i="26"/>
  <c r="E98" i="26"/>
  <c r="F98" i="26"/>
  <c r="E99" i="26"/>
  <c r="F99" i="26"/>
  <c r="E100" i="26"/>
  <c r="F100" i="26"/>
  <c r="E101" i="26"/>
  <c r="F101" i="26"/>
  <c r="E102" i="26"/>
  <c r="F102" i="26"/>
  <c r="E103" i="26"/>
  <c r="F103" i="26"/>
  <c r="E104" i="26"/>
  <c r="F104" i="26"/>
  <c r="E105" i="26"/>
  <c r="F105" i="26"/>
  <c r="E106" i="26"/>
  <c r="F106" i="26"/>
  <c r="E107" i="26"/>
  <c r="F107" i="26"/>
  <c r="E108" i="26"/>
  <c r="F108" i="26"/>
  <c r="F6" i="26"/>
  <c r="E6" i="2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H4" i="6"/>
  <c r="G4" i="6"/>
  <c r="H3" i="6"/>
  <c r="G3" i="6"/>
  <c r="H2" i="6"/>
  <c r="G2" i="6"/>
  <c r="H97" i="4"/>
  <c r="G97" i="4"/>
  <c r="H96" i="4"/>
  <c r="G96" i="4"/>
  <c r="H95" i="4"/>
  <c r="G95" i="4"/>
  <c r="H94" i="4"/>
  <c r="G94" i="4"/>
  <c r="H93" i="4"/>
  <c r="G93" i="4"/>
  <c r="H92" i="4"/>
  <c r="G92" i="4"/>
  <c r="H91" i="4"/>
  <c r="G91" i="4"/>
  <c r="H90" i="4"/>
  <c r="G90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H71" i="4"/>
  <c r="G71" i="4"/>
  <c r="H70" i="4"/>
  <c r="G70" i="4"/>
  <c r="H69" i="4"/>
  <c r="G69" i="4"/>
  <c r="H68" i="4"/>
  <c r="G68" i="4"/>
  <c r="H67" i="4"/>
  <c r="G67" i="4"/>
  <c r="H66" i="4"/>
  <c r="G66" i="4"/>
  <c r="H65" i="4"/>
  <c r="G65" i="4"/>
  <c r="H64" i="4"/>
  <c r="G64" i="4"/>
  <c r="H63" i="4"/>
  <c r="G63" i="4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3" i="4"/>
  <c r="G3" i="4"/>
  <c r="H2" i="4"/>
  <c r="G2" i="4"/>
  <c r="G3" i="9"/>
  <c r="H3" i="9"/>
  <c r="G4" i="9"/>
  <c r="H4" i="9"/>
  <c r="G5" i="9"/>
  <c r="H5" i="9"/>
  <c r="G6" i="9"/>
  <c r="H6" i="9"/>
  <c r="G7" i="9"/>
  <c r="H7" i="9"/>
  <c r="G8" i="9"/>
  <c r="H8" i="9"/>
  <c r="G9" i="9"/>
  <c r="H9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G58" i="9"/>
  <c r="H58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H2" i="9"/>
  <c r="G2" i="9"/>
  <c r="B3" i="23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8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1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4" i="23"/>
  <c r="B135" i="23"/>
  <c r="B136" i="23"/>
  <c r="B137" i="23"/>
  <c r="B138" i="23"/>
  <c r="B139" i="23"/>
  <c r="B140" i="23"/>
  <c r="B141" i="23"/>
  <c r="B142" i="23"/>
  <c r="B143" i="23"/>
  <c r="B144" i="23"/>
  <c r="B145" i="23"/>
  <c r="B146" i="23"/>
  <c r="B147" i="23"/>
  <c r="B148" i="23"/>
  <c r="B149" i="23"/>
  <c r="B150" i="23"/>
  <c r="B151" i="23"/>
  <c r="B152" i="23"/>
  <c r="B153" i="23"/>
  <c r="B154" i="23"/>
  <c r="B155" i="23"/>
  <c r="B156" i="23"/>
  <c r="B157" i="23"/>
  <c r="B158" i="23"/>
  <c r="B159" i="23"/>
  <c r="B160" i="23"/>
  <c r="B2" i="23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" i="17"/>
  <c r="F95" i="49" l="1"/>
  <c r="F87" i="27"/>
  <c r="F88" i="27"/>
  <c r="E95" i="49"/>
  <c r="C105" i="27" s="1"/>
  <c r="E89" i="48"/>
  <c r="F30" i="24"/>
  <c r="E29" i="24"/>
  <c r="F29" i="24" s="1"/>
  <c r="C15" i="24"/>
  <c r="C16" i="24"/>
  <c r="C13" i="24"/>
  <c r="C17" i="24"/>
  <c r="H75" i="10"/>
  <c r="H74" i="10"/>
  <c r="I74" i="10"/>
  <c r="I75" i="10"/>
  <c r="B60" i="10"/>
  <c r="B57" i="10"/>
  <c r="B61" i="10"/>
  <c r="B59" i="10"/>
  <c r="B58" i="10"/>
  <c r="B63" i="10"/>
  <c r="B62" i="10"/>
  <c r="B55" i="10"/>
  <c r="F77" i="10"/>
  <c r="H76" i="10"/>
  <c r="B77" i="10"/>
  <c r="D77" i="10"/>
  <c r="E77" i="10"/>
  <c r="C58" i="10"/>
  <c r="I76" i="10"/>
  <c r="C77" i="10"/>
  <c r="C57" i="10"/>
  <c r="D224" i="45"/>
  <c r="E87" i="27"/>
  <c r="E88" i="27"/>
  <c r="D54" i="42"/>
  <c r="B39" i="27"/>
  <c r="C33" i="27" s="1"/>
  <c r="D90" i="27"/>
  <c r="D221" i="45"/>
  <c r="C61" i="10"/>
  <c r="C56" i="10"/>
  <c r="F56" i="10" s="1"/>
  <c r="C55" i="10"/>
  <c r="C54" i="10"/>
  <c r="D198" i="45"/>
  <c r="D212" i="45"/>
  <c r="C63" i="10"/>
  <c r="C60" i="10"/>
  <c r="C59" i="10"/>
  <c r="D194" i="45"/>
  <c r="D208" i="45"/>
  <c r="D222" i="45"/>
  <c r="D197" i="45"/>
  <c r="D211" i="45"/>
  <c r="D225" i="45"/>
  <c r="D195" i="45"/>
  <c r="D209" i="45"/>
  <c r="D223" i="45"/>
  <c r="D201" i="45"/>
  <c r="D215" i="45"/>
  <c r="F62" i="10"/>
  <c r="D202" i="45"/>
  <c r="D216" i="45"/>
  <c r="C226" i="45"/>
  <c r="D217" i="45"/>
  <c r="D169" i="45"/>
  <c r="D203" i="45"/>
  <c r="D199" i="45"/>
  <c r="D213" i="45"/>
  <c r="D154" i="45"/>
  <c r="D168" i="45"/>
  <c r="E14" i="38"/>
  <c r="F14" i="38" s="1"/>
  <c r="G14" i="38" s="1"/>
  <c r="D152" i="45"/>
  <c r="D166" i="45"/>
  <c r="D64" i="10"/>
  <c r="B67" i="27"/>
  <c r="C89" i="27" a="1"/>
  <c r="C89" i="27" s="1"/>
  <c r="E89" i="27" s="1"/>
  <c r="B73" i="27"/>
  <c r="B54" i="10"/>
  <c r="B66" i="27"/>
  <c r="B75" i="27"/>
  <c r="B70" i="27"/>
  <c r="B71" i="27"/>
  <c r="B69" i="27"/>
  <c r="B72" i="27"/>
  <c r="B68" i="27"/>
  <c r="B74" i="27"/>
  <c r="D180" i="45"/>
  <c r="H109" i="45"/>
  <c r="H116" i="45"/>
  <c r="H123" i="45"/>
  <c r="H130" i="45"/>
  <c r="D150" i="45"/>
  <c r="D164" i="45"/>
  <c r="D178" i="45"/>
  <c r="D161" i="45"/>
  <c r="D148" i="45"/>
  <c r="D162" i="45"/>
  <c r="D176" i="45"/>
  <c r="C147" i="45"/>
  <c r="C168" i="45"/>
  <c r="D153" i="45"/>
  <c r="D174" i="45"/>
  <c r="C154" i="45"/>
  <c r="H58" i="44"/>
  <c r="G57" i="44"/>
  <c r="I61" i="44"/>
  <c r="G63" i="44"/>
  <c r="H67" i="44"/>
  <c r="I58" i="44"/>
  <c r="H62" i="44"/>
  <c r="C115" i="44"/>
  <c r="H55" i="44"/>
  <c r="I66" i="44"/>
  <c r="G65" i="44"/>
  <c r="D115" i="44"/>
  <c r="G60" i="44"/>
  <c r="H64" i="44"/>
  <c r="G55" i="44"/>
  <c r="G64" i="44"/>
  <c r="H60" i="44"/>
  <c r="I59" i="44"/>
  <c r="H63" i="44"/>
  <c r="B10" i="27"/>
  <c r="B16" i="27"/>
  <c r="B50" i="27"/>
  <c r="D31" i="10"/>
  <c r="D159" i="45"/>
  <c r="C180" i="45"/>
  <c r="C176" i="45"/>
  <c r="C166" i="45"/>
  <c r="C162" i="45"/>
  <c r="C152" i="45"/>
  <c r="D175" i="45"/>
  <c r="D173" i="45"/>
  <c r="B37" i="10"/>
  <c r="D149" i="45"/>
  <c r="D163" i="45"/>
  <c r="D177" i="45"/>
  <c r="H106" i="45"/>
  <c r="H127" i="45"/>
  <c r="B21" i="10"/>
  <c r="E25" i="38"/>
  <c r="F25" i="38" s="1"/>
  <c r="G25" i="38" s="1"/>
  <c r="E15" i="38"/>
  <c r="H102" i="45"/>
  <c r="D181" i="45"/>
  <c r="E11" i="38"/>
  <c r="F11" i="38" s="1"/>
  <c r="G11" i="38" s="1"/>
  <c r="D151" i="45"/>
  <c r="D165" i="45"/>
  <c r="D179" i="45"/>
  <c r="I123" i="45"/>
  <c r="D32" i="10"/>
  <c r="C181" i="45"/>
  <c r="I126" i="45"/>
  <c r="C179" i="45"/>
  <c r="C165" i="45"/>
  <c r="C151" i="45"/>
  <c r="D172" i="45"/>
  <c r="D158" i="45"/>
  <c r="I112" i="45"/>
  <c r="H101" i="45"/>
  <c r="C178" i="45"/>
  <c r="C164" i="45"/>
  <c r="C150" i="45"/>
  <c r="D171" i="45"/>
  <c r="D157" i="45"/>
  <c r="C153" i="45"/>
  <c r="C177" i="45"/>
  <c r="C163" i="45"/>
  <c r="C149" i="45"/>
  <c r="D170" i="45"/>
  <c r="D156" i="45"/>
  <c r="C148" i="45"/>
  <c r="D155" i="45"/>
  <c r="D160" i="45"/>
  <c r="H125" i="45"/>
  <c r="H132" i="45"/>
  <c r="G133" i="45"/>
  <c r="G119" i="45"/>
  <c r="C174" i="45"/>
  <c r="D167" i="45"/>
  <c r="I122" i="45"/>
  <c r="H104" i="45"/>
  <c r="H111" i="45"/>
  <c r="H118" i="45"/>
  <c r="I105" i="45"/>
  <c r="I116" i="45"/>
  <c r="I128" i="45"/>
  <c r="G118" i="45"/>
  <c r="I127" i="45"/>
  <c r="H115" i="45"/>
  <c r="H129" i="45"/>
  <c r="H113" i="45"/>
  <c r="I99" i="45"/>
  <c r="G125" i="45"/>
  <c r="I115" i="45"/>
  <c r="G104" i="45"/>
  <c r="G124" i="45"/>
  <c r="I114" i="45"/>
  <c r="I102" i="45"/>
  <c r="G132" i="45"/>
  <c r="I100" i="45"/>
  <c r="H100" i="45"/>
  <c r="H114" i="45"/>
  <c r="H128" i="45"/>
  <c r="I130" i="45"/>
  <c r="G120" i="45"/>
  <c r="G110" i="45"/>
  <c r="I129" i="45"/>
  <c r="G105" i="45"/>
  <c r="I119" i="45"/>
  <c r="G103" i="45"/>
  <c r="H103" i="45"/>
  <c r="H117" i="45"/>
  <c r="H131" i="45"/>
  <c r="I107" i="45"/>
  <c r="G117" i="45"/>
  <c r="G106" i="45"/>
  <c r="G108" i="45"/>
  <c r="H108" i="45"/>
  <c r="G122" i="45"/>
  <c r="H122" i="45"/>
  <c r="H105" i="45"/>
  <c r="H133" i="45"/>
  <c r="H124" i="45"/>
  <c r="I133" i="45"/>
  <c r="I113" i="45"/>
  <c r="I101" i="45"/>
  <c r="G131" i="45"/>
  <c r="I121" i="45"/>
  <c r="G111" i="45"/>
  <c r="H107" i="45"/>
  <c r="H121" i="45"/>
  <c r="H120" i="45"/>
  <c r="H110" i="45"/>
  <c r="G112" i="45"/>
  <c r="H112" i="45"/>
  <c r="G126" i="45"/>
  <c r="H126" i="45"/>
  <c r="H119" i="45"/>
  <c r="I109" i="45"/>
  <c r="G130" i="45"/>
  <c r="G123" i="45"/>
  <c r="G116" i="45"/>
  <c r="G109" i="45"/>
  <c r="G102" i="45"/>
  <c r="I125" i="45"/>
  <c r="I111" i="45"/>
  <c r="I124" i="45"/>
  <c r="I110" i="45"/>
  <c r="G129" i="45"/>
  <c r="G115" i="45"/>
  <c r="G101" i="45"/>
  <c r="G128" i="45"/>
  <c r="G121" i="45"/>
  <c r="G114" i="45"/>
  <c r="G107" i="45"/>
  <c r="G100" i="45"/>
  <c r="I120" i="45"/>
  <c r="I106" i="45"/>
  <c r="G127" i="45"/>
  <c r="G113" i="45"/>
  <c r="I132" i="45"/>
  <c r="I118" i="45"/>
  <c r="I104" i="45"/>
  <c r="H99" i="45"/>
  <c r="C92" i="44"/>
  <c r="D92" i="44"/>
  <c r="I65" i="44"/>
  <c r="G67" i="44"/>
  <c r="H66" i="44"/>
  <c r="G59" i="44"/>
  <c r="H65" i="44"/>
  <c r="G61" i="44"/>
  <c r="G66" i="44"/>
  <c r="I64" i="44"/>
  <c r="I63" i="44"/>
  <c r="I62" i="44"/>
  <c r="H61" i="44"/>
  <c r="G58" i="44"/>
  <c r="I57" i="44"/>
  <c r="H56" i="44"/>
  <c r="I55" i="44"/>
  <c r="I56" i="44"/>
  <c r="I67" i="44"/>
  <c r="H54" i="44"/>
  <c r="G54" i="44"/>
  <c r="B18" i="42"/>
  <c r="C15" i="42" s="1"/>
  <c r="C12" i="42"/>
  <c r="C17" i="42"/>
  <c r="C14" i="42"/>
  <c r="C10" i="42"/>
  <c r="C13" i="42"/>
  <c r="B37" i="42"/>
  <c r="E20" i="38"/>
  <c r="F20" i="38" s="1"/>
  <c r="G20" i="38" s="1"/>
  <c r="E27" i="38"/>
  <c r="F27" i="38" s="1"/>
  <c r="G27" i="38" s="1"/>
  <c r="B35" i="10"/>
  <c r="F15" i="38"/>
  <c r="G15" i="38" s="1"/>
  <c r="B42" i="38"/>
  <c r="E36" i="38"/>
  <c r="F36" i="38" s="1"/>
  <c r="G36" i="38" s="1"/>
  <c r="E8" i="38"/>
  <c r="F8" i="38" s="1"/>
  <c r="G8" i="38" s="1"/>
  <c r="E12" i="38"/>
  <c r="F12" i="38" s="1"/>
  <c r="G12" i="38" s="1"/>
  <c r="E37" i="38"/>
  <c r="F37" i="38" s="1"/>
  <c r="G37" i="38" s="1"/>
  <c r="E30" i="38"/>
  <c r="F30" i="38" s="1"/>
  <c r="G30" i="38" s="1"/>
  <c r="E10" i="38"/>
  <c r="F10" i="38" s="1"/>
  <c r="G10" i="38" s="1"/>
  <c r="E40" i="38"/>
  <c r="F40" i="38" s="1"/>
  <c r="G40" i="38" s="1"/>
  <c r="E22" i="38"/>
  <c r="F22" i="38" s="1"/>
  <c r="G22" i="38" s="1"/>
  <c r="E24" i="38"/>
  <c r="F24" i="38" s="1"/>
  <c r="G24" i="38" s="1"/>
  <c r="E33" i="38"/>
  <c r="F33" i="38" s="1"/>
  <c r="G33" i="38" s="1"/>
  <c r="E7" i="38"/>
  <c r="F7" i="38" s="1"/>
  <c r="G7" i="38" s="1"/>
  <c r="E17" i="38"/>
  <c r="F17" i="38" s="1"/>
  <c r="G17" i="38" s="1"/>
  <c r="E6" i="38"/>
  <c r="F6" i="38" s="1"/>
  <c r="G6" i="38" s="1"/>
  <c r="E19" i="38"/>
  <c r="F19" i="38" s="1"/>
  <c r="G19" i="38" s="1"/>
  <c r="E28" i="38"/>
  <c r="F28" i="38" s="1"/>
  <c r="G28" i="38" s="1"/>
  <c r="E35" i="38"/>
  <c r="F35" i="38" s="1"/>
  <c r="G35" i="38" s="1"/>
  <c r="E26" i="38"/>
  <c r="F26" i="38" s="1"/>
  <c r="G26" i="38" s="1"/>
  <c r="E31" i="38"/>
  <c r="F31" i="38" s="1"/>
  <c r="G31" i="38" s="1"/>
  <c r="E32" i="38"/>
  <c r="F32" i="38" s="1"/>
  <c r="G32" i="38" s="1"/>
  <c r="E38" i="38"/>
  <c r="F38" i="38" s="1"/>
  <c r="G38" i="38" s="1"/>
  <c r="E23" i="38"/>
  <c r="F23" i="38" s="1"/>
  <c r="G23" i="38" s="1"/>
  <c r="E21" i="38"/>
  <c r="F21" i="38" s="1"/>
  <c r="G21" i="38" s="1"/>
  <c r="E39" i="38"/>
  <c r="F39" i="38" s="1"/>
  <c r="G39" i="38" s="1"/>
  <c r="E18" i="38"/>
  <c r="F18" i="38" s="1"/>
  <c r="G18" i="38" s="1"/>
  <c r="E9" i="38"/>
  <c r="F9" i="38" s="1"/>
  <c r="G9" i="38" s="1"/>
  <c r="E41" i="38"/>
  <c r="F41" i="38" s="1"/>
  <c r="G41" i="38" s="1"/>
  <c r="E13" i="38"/>
  <c r="F13" i="38" s="1"/>
  <c r="G13" i="38" s="1"/>
  <c r="E16" i="38"/>
  <c r="F16" i="38" s="1"/>
  <c r="G16" i="38" s="1"/>
  <c r="E4" i="38"/>
  <c r="F4" i="38" s="1"/>
  <c r="G4" i="38" s="1"/>
  <c r="E34" i="38"/>
  <c r="F34" i="38" s="1"/>
  <c r="G34" i="38" s="1"/>
  <c r="E29" i="38"/>
  <c r="F29" i="38" s="1"/>
  <c r="G29" i="38" s="1"/>
  <c r="E5" i="38"/>
  <c r="F5" i="38" s="1"/>
  <c r="G5" i="38" s="1"/>
  <c r="B48" i="27"/>
  <c r="B18" i="27"/>
  <c r="B49" i="27"/>
  <c r="B9" i="27"/>
  <c r="B17" i="27"/>
  <c r="B15" i="27"/>
  <c r="B14" i="27"/>
  <c r="B47" i="27"/>
  <c r="B13" i="27"/>
  <c r="B56" i="27"/>
  <c r="B12" i="27"/>
  <c r="B11" i="27"/>
  <c r="B54" i="27"/>
  <c r="B55" i="27"/>
  <c r="B53" i="27"/>
  <c r="B51" i="27"/>
  <c r="B52" i="27"/>
  <c r="B37" i="37"/>
  <c r="C12" i="24"/>
  <c r="C11" i="24"/>
  <c r="C10" i="24"/>
  <c r="C14" i="24"/>
  <c r="C9" i="24"/>
  <c r="C8" i="24"/>
  <c r="B22" i="10"/>
  <c r="C39" i="10"/>
  <c r="C36" i="10"/>
  <c r="C38" i="10"/>
  <c r="B33" i="10"/>
  <c r="D33" i="10"/>
  <c r="C13" i="10"/>
  <c r="B14" i="10"/>
  <c r="B34" i="10"/>
  <c r="B32" i="10"/>
  <c r="D34" i="10"/>
  <c r="B38" i="10"/>
  <c r="C31" i="10"/>
  <c r="D35" i="10"/>
  <c r="C32" i="10"/>
  <c r="D36" i="10"/>
  <c r="C14" i="10"/>
  <c r="C33" i="10"/>
  <c r="D37" i="10"/>
  <c r="C19" i="10"/>
  <c r="C34" i="10"/>
  <c r="D38" i="10"/>
  <c r="B31" i="10"/>
  <c r="C35" i="10"/>
  <c r="D39" i="10"/>
  <c r="C16" i="10"/>
  <c r="C20" i="10"/>
  <c r="B40" i="10"/>
  <c r="D40" i="10"/>
  <c r="B39" i="10"/>
  <c r="C37" i="10"/>
  <c r="B15" i="10"/>
  <c r="D22" i="10"/>
  <c r="D17" i="10"/>
  <c r="C21" i="10"/>
  <c r="B18" i="10"/>
  <c r="B36" i="10"/>
  <c r="C40" i="10"/>
  <c r="C17" i="10"/>
  <c r="B16" i="10"/>
  <c r="C22" i="10"/>
  <c r="D15" i="10"/>
  <c r="D16" i="10"/>
  <c r="D20" i="10"/>
  <c r="D19" i="10"/>
  <c r="D21" i="10"/>
  <c r="D13" i="10"/>
  <c r="D14" i="10"/>
  <c r="D18" i="10"/>
  <c r="B19" i="10"/>
  <c r="B13" i="10"/>
  <c r="B20" i="10"/>
  <c r="B17" i="10"/>
  <c r="C18" i="10"/>
  <c r="C15" i="10"/>
  <c r="C35" i="27" l="1"/>
  <c r="C36" i="27"/>
  <c r="C37" i="27"/>
  <c r="C29" i="27"/>
  <c r="C38" i="27"/>
  <c r="C30" i="27"/>
  <c r="G29" i="24"/>
  <c r="F55" i="10"/>
  <c r="F61" i="10"/>
  <c r="F60" i="10"/>
  <c r="G77" i="10"/>
  <c r="F59" i="10"/>
  <c r="F63" i="10"/>
  <c r="B64" i="10"/>
  <c r="F57" i="10"/>
  <c r="F58" i="10"/>
  <c r="I77" i="10"/>
  <c r="I79" i="10" s="1"/>
  <c r="H77" i="10"/>
  <c r="D226" i="45"/>
  <c r="C64" i="10"/>
  <c r="C34" i="27"/>
  <c r="C31" i="27"/>
  <c r="C32" i="27"/>
  <c r="C11" i="42"/>
  <c r="C29" i="42"/>
  <c r="C33" i="42"/>
  <c r="C30" i="42"/>
  <c r="C31" i="42"/>
  <c r="C32" i="42"/>
  <c r="C34" i="42"/>
  <c r="C35" i="42"/>
  <c r="C36" i="42"/>
  <c r="C27" i="42"/>
  <c r="C39" i="42" s="1"/>
  <c r="C28" i="42"/>
  <c r="C9" i="42"/>
  <c r="C16" i="42"/>
  <c r="C90" i="27"/>
  <c r="F89" i="27"/>
  <c r="F38" i="10"/>
  <c r="F31" i="10"/>
  <c r="E30" i="27"/>
  <c r="E34" i="27"/>
  <c r="E29" i="27"/>
  <c r="E31" i="27"/>
  <c r="E38" i="27"/>
  <c r="E33" i="27"/>
  <c r="E37" i="27"/>
  <c r="E32" i="27"/>
  <c r="E35" i="27"/>
  <c r="E36" i="27"/>
  <c r="F54" i="10"/>
  <c r="B76" i="27"/>
  <c r="C66" i="27" s="1"/>
  <c r="C182" i="45"/>
  <c r="G68" i="44"/>
  <c r="I68" i="44"/>
  <c r="I70" i="44" s="1"/>
  <c r="H68" i="44"/>
  <c r="H70" i="44" s="1"/>
  <c r="B19" i="27"/>
  <c r="B57" i="27"/>
  <c r="C53" i="27" s="1"/>
  <c r="F32" i="10"/>
  <c r="F34" i="10"/>
  <c r="F37" i="10"/>
  <c r="F36" i="10"/>
  <c r="F35" i="10"/>
  <c r="F33" i="10"/>
  <c r="F39" i="10"/>
  <c r="F40" i="10"/>
  <c r="D182" i="45"/>
  <c r="I137" i="45"/>
  <c r="I139" i="45" s="1"/>
  <c r="H137" i="45"/>
  <c r="H139" i="45" s="1"/>
  <c r="G137" i="45"/>
  <c r="G139" i="45" s="1"/>
  <c r="G70" i="44"/>
  <c r="C8" i="42"/>
  <c r="C20" i="42" s="1"/>
  <c r="E33" i="42"/>
  <c r="E28" i="42"/>
  <c r="E27" i="42"/>
  <c r="E31" i="42"/>
  <c r="E32" i="42"/>
  <c r="E36" i="42"/>
  <c r="E35" i="42"/>
  <c r="E30" i="42"/>
  <c r="E34" i="42"/>
  <c r="E29" i="42"/>
  <c r="G44" i="38"/>
  <c r="G45" i="38"/>
  <c r="H45" i="38" s="1"/>
  <c r="E42" i="38"/>
  <c r="F42" i="38" s="1"/>
  <c r="G42" i="38" s="1"/>
  <c r="C11" i="27"/>
  <c r="E28" i="37"/>
  <c r="E29" i="37"/>
  <c r="E30" i="37"/>
  <c r="E31" i="37"/>
  <c r="E32" i="37"/>
  <c r="E33" i="37"/>
  <c r="E34" i="37"/>
  <c r="E35" i="37"/>
  <c r="E36" i="37"/>
  <c r="E27" i="37"/>
  <c r="B18" i="37"/>
  <c r="C12" i="37" s="1"/>
  <c r="C13" i="37"/>
  <c r="C18" i="24"/>
  <c r="F18" i="10"/>
  <c r="B41" i="10"/>
  <c r="D41" i="10"/>
  <c r="F22" i="10"/>
  <c r="F16" i="10"/>
  <c r="F21" i="10"/>
  <c r="C41" i="10"/>
  <c r="B23" i="10"/>
  <c r="F14" i="10"/>
  <c r="F19" i="10"/>
  <c r="F20" i="10"/>
  <c r="F15" i="10"/>
  <c r="C23" i="10"/>
  <c r="D23" i="10"/>
  <c r="F13" i="10"/>
  <c r="F17" i="10"/>
  <c r="C49" i="27" l="1"/>
  <c r="E50" i="27"/>
  <c r="E51" i="27"/>
  <c r="F90" i="27"/>
  <c r="E90" i="27"/>
  <c r="C108" i="27" s="1"/>
  <c r="C37" i="42"/>
  <c r="C18" i="42"/>
  <c r="C10" i="37"/>
  <c r="F41" i="10"/>
  <c r="G32" i="10" s="1"/>
  <c r="F64" i="10"/>
  <c r="F23" i="10"/>
  <c r="G20" i="10" s="1"/>
  <c r="E41" i="27"/>
  <c r="E54" i="27"/>
  <c r="C70" i="27"/>
  <c r="C69" i="27"/>
  <c r="C67" i="27"/>
  <c r="E75" i="27"/>
  <c r="E66" i="27"/>
  <c r="E74" i="27"/>
  <c r="E69" i="27"/>
  <c r="E68" i="27"/>
  <c r="E67" i="27"/>
  <c r="E73" i="27"/>
  <c r="E72" i="27"/>
  <c r="E71" i="27"/>
  <c r="E70" i="27"/>
  <c r="C14" i="27"/>
  <c r="E9" i="27"/>
  <c r="E18" i="27"/>
  <c r="E17" i="27"/>
  <c r="E16" i="27"/>
  <c r="E15" i="27"/>
  <c r="E14" i="27"/>
  <c r="E13" i="27"/>
  <c r="E12" i="27"/>
  <c r="E11" i="27"/>
  <c r="E10" i="27"/>
  <c r="E52" i="27"/>
  <c r="E55" i="27"/>
  <c r="C12" i="27"/>
  <c r="E48" i="27"/>
  <c r="C51" i="27"/>
  <c r="C47" i="27"/>
  <c r="C15" i="27"/>
  <c r="E56" i="27"/>
  <c r="C18" i="27"/>
  <c r="C10" i="27"/>
  <c r="C54" i="27"/>
  <c r="E49" i="27"/>
  <c r="C13" i="27"/>
  <c r="C16" i="27"/>
  <c r="C17" i="27"/>
  <c r="C50" i="27"/>
  <c r="C55" i="27"/>
  <c r="C56" i="27"/>
  <c r="E47" i="27"/>
  <c r="E53" i="27"/>
  <c r="C52" i="27"/>
  <c r="C75" i="27"/>
  <c r="C74" i="27"/>
  <c r="C73" i="27"/>
  <c r="C72" i="27"/>
  <c r="C71" i="27"/>
  <c r="C68" i="27"/>
  <c r="J68" i="44"/>
  <c r="J70" i="44" s="1"/>
  <c r="C9" i="27"/>
  <c r="C48" i="27"/>
  <c r="E37" i="42"/>
  <c r="E39" i="42"/>
  <c r="C30" i="37"/>
  <c r="C29" i="37"/>
  <c r="C28" i="37"/>
  <c r="C27" i="37"/>
  <c r="C36" i="37"/>
  <c r="C35" i="37"/>
  <c r="C31" i="37"/>
  <c r="C34" i="37"/>
  <c r="C33" i="37"/>
  <c r="C32" i="37"/>
  <c r="C8" i="37"/>
  <c r="E37" i="37"/>
  <c r="E39" i="37"/>
  <c r="C14" i="37"/>
  <c r="C15" i="37"/>
  <c r="C16" i="37"/>
  <c r="C9" i="37"/>
  <c r="C17" i="37"/>
  <c r="C11" i="37"/>
  <c r="E13" i="24"/>
  <c r="E14" i="24"/>
  <c r="E15" i="24"/>
  <c r="E16" i="24"/>
  <c r="E17" i="24"/>
  <c r="E9" i="24"/>
  <c r="E10" i="24"/>
  <c r="E11" i="24"/>
  <c r="E12" i="24"/>
  <c r="E20" i="24" l="1"/>
  <c r="C76" i="27"/>
  <c r="E59" i="27"/>
  <c r="I63" i="10"/>
  <c r="G59" i="10"/>
  <c r="I62" i="10"/>
  <c r="G60" i="10"/>
  <c r="I61" i="10"/>
  <c r="G61" i="10"/>
  <c r="I57" i="10"/>
  <c r="I60" i="10"/>
  <c r="G62" i="10"/>
  <c r="I59" i="10"/>
  <c r="G63" i="10"/>
  <c r="I58" i="10"/>
  <c r="G54" i="10"/>
  <c r="I56" i="10"/>
  <c r="I55" i="10"/>
  <c r="I54" i="10"/>
  <c r="G55" i="10"/>
  <c r="G56" i="10"/>
  <c r="G57" i="10"/>
  <c r="G58" i="10"/>
  <c r="C39" i="27"/>
  <c r="C41" i="27"/>
  <c r="C78" i="27"/>
  <c r="C59" i="27"/>
  <c r="C19" i="27"/>
  <c r="E78" i="27"/>
  <c r="C21" i="27"/>
  <c r="E21" i="27"/>
  <c r="G36" i="10"/>
  <c r="C18" i="37"/>
  <c r="C20" i="37"/>
  <c r="C37" i="37"/>
  <c r="C39" i="37"/>
  <c r="G14" i="10"/>
  <c r="G35" i="10"/>
  <c r="G37" i="10"/>
  <c r="G34" i="10"/>
  <c r="G40" i="10"/>
  <c r="G33" i="10"/>
  <c r="G39" i="10"/>
  <c r="G38" i="10"/>
  <c r="G31" i="10"/>
  <c r="G17" i="10"/>
  <c r="G19" i="10"/>
  <c r="I34" i="10"/>
  <c r="I33" i="10"/>
  <c r="I32" i="10"/>
  <c r="I31" i="10"/>
  <c r="I37" i="10"/>
  <c r="I35" i="10"/>
  <c r="I40" i="10"/>
  <c r="I39" i="10"/>
  <c r="I38" i="10"/>
  <c r="I36" i="10"/>
  <c r="G15" i="10"/>
  <c r="G18" i="10"/>
  <c r="G16" i="10"/>
  <c r="G21" i="10"/>
  <c r="G13" i="10"/>
  <c r="G22" i="10"/>
  <c r="G66" i="10" l="1"/>
  <c r="I66" i="10"/>
  <c r="G43" i="10"/>
  <c r="G25" i="10"/>
  <c r="I43" i="10"/>
  <c r="H44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tc={FA6F9484-473E-C944-B016-B8A3DE001DA6}</author>
    <author>tc={28B6ADF6-73FB-D04F-85B6-7F52E021491B}</author>
    <author>tc={8654B60B-5489-CA4D-8212-B02C44C18173}</author>
  </authors>
  <commentList>
    <comment ref="C68" authorId="0" shapeId="0" xr:uid="{FA6F9484-473E-C944-B016-B8A3DE001DA6}">
      <text>
        <t>[Threaded comment]
Your version of Excel allows you to read this threaded comment; however, any edits to it will get removed if the file is opened in a newer version of Excel. Learn more: https://go.microsoft.com/fwlink/?linkid=870924
Comment:
    switzerland, repeats previous year so deleted</t>
      </text>
    </comment>
    <comment ref="C75" authorId="1" shapeId="0" xr:uid="{28B6ADF6-73FB-D04F-85B6-7F52E021491B}">
      <text>
        <t>[Threaded comment]
Your version of Excel allows you to read this threaded comment; however, any edits to it will get removed if the file is opened in a newer version of Excel. Learn more: https://go.microsoft.com/fwlink/?linkid=870924
Comment:
    UAE repeated data so deleting from digit check</t>
      </text>
    </comment>
    <comment ref="C98" authorId="2" shapeId="0" xr:uid="{8654B60B-5489-CA4D-8212-B02C44C18173}">
      <text>
        <t>[Threaded comment]
Your version of Excel allows you to read this threaded comment; however, any edits to it will get removed if the file is opened in a newer version of Excel. Learn more: https://go.microsoft.com/fwlink/?linkid=870924
Comment:
    switzerland, repeats previous year so deleted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<sst xmlns="http://schemas.openxmlformats.org/spreadsheetml/2006/main" count="1673" uniqueCount="439">
  <si>
    <t>City/Area</t>
  </si>
  <si>
    <t>Country</t>
  </si>
  <si>
    <t>New York City</t>
  </si>
  <si>
    <t>USA</t>
  </si>
  <si>
    <t>Tokyo</t>
  </si>
  <si>
    <t>Japan</t>
  </si>
  <si>
    <t>The Bay Area</t>
  </si>
  <si>
    <t>London</t>
  </si>
  <si>
    <t>UK</t>
  </si>
  <si>
    <t>Singapore</t>
  </si>
  <si>
    <t>Los Angeles</t>
  </si>
  <si>
    <t>Hong Kong</t>
  </si>
  <si>
    <t>Hong Kong (SAR China)</t>
  </si>
  <si>
    <t>Beijing</t>
  </si>
  <si>
    <t>China</t>
  </si>
  <si>
    <t>Shanghai</t>
  </si>
  <si>
    <t>Sydney</t>
  </si>
  <si>
    <t>Australia</t>
  </si>
  <si>
    <t>Chicago</t>
  </si>
  <si>
    <t>Toronto</t>
  </si>
  <si>
    <t>Canada</t>
  </si>
  <si>
    <t>Frankfurt</t>
  </si>
  <si>
    <t>Germany</t>
  </si>
  <si>
    <t>Zurich</t>
  </si>
  <si>
    <t>Switzerland</t>
  </si>
  <si>
    <t>Houston</t>
  </si>
  <si>
    <t>Seoul</t>
  </si>
  <si>
    <t>South Korea</t>
  </si>
  <si>
    <t>Melbourne</t>
  </si>
  <si>
    <t>Paris</t>
  </si>
  <si>
    <t>France</t>
  </si>
  <si>
    <t>Geneva</t>
  </si>
  <si>
    <t>Dubai</t>
  </si>
  <si>
    <t>UAE</t>
  </si>
  <si>
    <t>Mumbai</t>
  </si>
  <si>
    <t>India</t>
  </si>
  <si>
    <t>Rome</t>
  </si>
  <si>
    <t>Italy</t>
  </si>
  <si>
    <t>Seattle</t>
  </si>
  <si>
    <t>Shenzhen</t>
  </si>
  <si>
    <t>Osaka</t>
  </si>
  <si>
    <t>Boston</t>
  </si>
  <si>
    <t>Kyoto</t>
  </si>
  <si>
    <t>Miami</t>
  </si>
  <si>
    <t>Vancouver</t>
  </si>
  <si>
    <t>Tel Aviv</t>
  </si>
  <si>
    <t>Israel</t>
  </si>
  <si>
    <t>Moscow</t>
  </si>
  <si>
    <t>Russian Federation</t>
  </si>
  <si>
    <t>Perth</t>
  </si>
  <si>
    <t>Brisbane</t>
  </si>
  <si>
    <t>Austin</t>
  </si>
  <si>
    <t>Hangzhou</t>
  </si>
  <si>
    <t>Delhi</t>
  </si>
  <si>
    <t>Madrid</t>
  </si>
  <si>
    <t>Spain</t>
  </si>
  <si>
    <t>Auckland</t>
  </si>
  <si>
    <t>New Zealand</t>
  </si>
  <si>
    <t>Abu Dhabi</t>
  </si>
  <si>
    <t>Manchester</t>
  </si>
  <si>
    <t>Nice</t>
  </si>
  <si>
    <t>Guangzhou</t>
  </si>
  <si>
    <t>Athens</t>
  </si>
  <si>
    <t>Greece</t>
  </si>
  <si>
    <t>Doha</t>
  </si>
  <si>
    <t>Qatar</t>
  </si>
  <si>
    <t>Lisbon</t>
  </si>
  <si>
    <t>Portugal</t>
  </si>
  <si>
    <t>Dublin</t>
  </si>
  <si>
    <t>Ireland</t>
  </si>
  <si>
    <t>Riyadh</t>
  </si>
  <si>
    <t>Saudi Arabia</t>
  </si>
  <si>
    <t>Montreal</t>
  </si>
  <si>
    <t>Monaco</t>
  </si>
  <si>
    <t>Las Vegas</t>
  </si>
  <si>
    <t>Istanbul</t>
  </si>
  <si>
    <t>Türkiye</t>
  </si>
  <si>
    <t>Warsaw</t>
  </si>
  <si>
    <t>Poland</t>
  </si>
  <si>
    <t>Jerusalem</t>
  </si>
  <si>
    <t>San Diego</t>
  </si>
  <si>
    <t>Calgary</t>
  </si>
  <si>
    <t>Johannesburg</t>
  </si>
  <si>
    <t>South Africa</t>
  </si>
  <si>
    <t>Scottsdale</t>
  </si>
  <si>
    <t>Barcelona</t>
  </si>
  <si>
    <t>Milan</t>
  </si>
  <si>
    <t>Bengaluru</t>
  </si>
  <si>
    <t>Edinburgh</t>
  </si>
  <si>
    <t>Santa Barbara &amp; Montecito</t>
  </si>
  <si>
    <t>Kolkata</t>
  </si>
  <si>
    <t>Greenwich &amp; Darien</t>
  </si>
  <si>
    <t>Hyderabad</t>
  </si>
  <si>
    <t>West Palm Beach</t>
  </si>
  <si>
    <t>Ho Chi Minh City</t>
  </si>
  <si>
    <t>Vietnam</t>
  </si>
  <si>
    <t>Florence</t>
  </si>
  <si>
    <t>Cairo</t>
  </si>
  <si>
    <t>Egypt</t>
  </si>
  <si>
    <t>Cape Town</t>
  </si>
  <si>
    <t>St. Petersburg</t>
  </si>
  <si>
    <t>Lagos</t>
  </si>
  <si>
    <t>Nigeria</t>
  </si>
  <si>
    <t>Budapest</t>
  </si>
  <si>
    <t>Hungary</t>
  </si>
  <si>
    <t>Nairobi</t>
  </si>
  <si>
    <t>Kenya</t>
  </si>
  <si>
    <t>Netanya</t>
  </si>
  <si>
    <t>Herzliya</t>
  </si>
  <si>
    <t>Sharjah</t>
  </si>
  <si>
    <t>Durban</t>
  </si>
  <si>
    <t>Cape Winelands</t>
  </si>
  <si>
    <t>Garden Route</t>
  </si>
  <si>
    <t>Casablanca</t>
  </si>
  <si>
    <t>Morocco</t>
  </si>
  <si>
    <t>Pretoria</t>
  </si>
  <si>
    <t>Accra</t>
  </si>
  <si>
    <t>Ghana</t>
  </si>
  <si>
    <t>Luanda</t>
  </si>
  <si>
    <t>Angola</t>
  </si>
  <si>
    <t>Dar Es Salaam</t>
  </si>
  <si>
    <t>Tanzania</t>
  </si>
  <si>
    <t>Whale Coast</t>
  </si>
  <si>
    <t>Windhoek</t>
  </si>
  <si>
    <t>Namibia</t>
  </si>
  <si>
    <t>Marrakech</t>
  </si>
  <si>
    <t>Addis Ababa</t>
  </si>
  <si>
    <t>Ethiopia</t>
  </si>
  <si>
    <t>Kigali</t>
  </si>
  <si>
    <t>Rwanda</t>
  </si>
  <si>
    <t>Maputo</t>
  </si>
  <si>
    <t>Mozambique</t>
  </si>
  <si>
    <t>Mombasa</t>
  </si>
  <si>
    <t>Tangier</t>
  </si>
  <si>
    <t>Lusaka</t>
  </si>
  <si>
    <t>Zambia</t>
  </si>
  <si>
    <t>Swakopmund</t>
  </si>
  <si>
    <t>Walvis Bay</t>
  </si>
  <si>
    <t>Paris &amp; Île-de-France</t>
  </si>
  <si>
    <t>Milan &amp; Lombardy</t>
  </si>
  <si>
    <t>Geneva (canton)</t>
  </si>
  <si>
    <t>Dallas</t>
  </si>
  <si>
    <t>Munich</t>
  </si>
  <si>
    <t>Rome &amp; Lazio</t>
  </si>
  <si>
    <t>Amsterdam</t>
  </si>
  <si>
    <t>Netherlands</t>
  </si>
  <si>
    <t>Taipei</t>
  </si>
  <si>
    <t>Taiwan</t>
  </si>
  <si>
    <t>Vienna</t>
  </si>
  <si>
    <t>Austria</t>
  </si>
  <si>
    <t>Washington, DC</t>
  </si>
  <si>
    <t>Berlin</t>
  </si>
  <si>
    <t>Nice to Èze</t>
  </si>
  <si>
    <t>Stockholm</t>
  </si>
  <si>
    <t>Sweden</t>
  </si>
  <si>
    <t>Manchester &amp; Trafford</t>
  </si>
  <si>
    <t>Osaka–Kyoto–Kobe</t>
  </si>
  <si>
    <t>Taipei City</t>
  </si>
  <si>
    <t>Taiwan (Chinese Taipei)</t>
  </si>
  <si>
    <t>Washington DC</t>
  </si>
  <si>
    <t>$1m</t>
  </si>
  <si>
    <t>$100m</t>
  </si>
  <si>
    <t>$1bn</t>
  </si>
  <si>
    <t>Total</t>
  </si>
  <si>
    <t>TOTAL</t>
  </si>
  <si>
    <t>Chi squared</t>
  </si>
  <si>
    <t>second digit $1m</t>
  </si>
  <si>
    <t>last digit $100m</t>
  </si>
  <si>
    <t>https://www.henleyglobal.com/publications/wealthiest-cities</t>
  </si>
  <si>
    <t>https://www.henleyglobal.com/publications/wealthiest-cities-2024</t>
  </si>
  <si>
    <t>https://www.henleyglobal.com/publications/wealthiest-cities-2025/top-50-cities-millionaires</t>
  </si>
  <si>
    <t>Data sources</t>
  </si>
  <si>
    <t>Data directly copied from Henley city reports 2023, 2024 and 2025</t>
  </si>
  <si>
    <t>Luxembourg City</t>
  </si>
  <si>
    <t>Luxembourg</t>
  </si>
  <si>
    <t>Palm Beach &amp; West Palm Beach</t>
  </si>
  <si>
    <t>Jeddah</t>
  </si>
  <si>
    <t>-</t>
  </si>
  <si>
    <t>https://www.henleyglobal.com/publications/wealthiest-cities-2024/cities-to-watch</t>
  </si>
  <si>
    <t>Expected (uniform)</t>
  </si>
  <si>
    <t>Expected (Benford)</t>
  </si>
  <si>
    <t>Benford second digit</t>
  </si>
  <si>
    <t>The following table provides wealth data for the world’s Top 15 countries for millionaires, also known as the ‘W15’.</t>
  </si>
  <si>
    <t>Country/Territory</t>
  </si>
  <si>
    <t>Millionaires (USD 1m+)</t>
  </si>
  <si>
    <t>Centi-millionaires (USD 100m+)</t>
  </si>
  <si>
    <t>Billionaires (USD 1bn+)</t>
  </si>
  <si>
    <t>Brazil</t>
  </si>
  <si>
    <t>Malta</t>
  </si>
  <si>
    <t>Mauritius</t>
  </si>
  <si>
    <t>https://www.henleyglobal.com/publications/henley-private-wealth-migration-report-2024/top-10-country-outflows</t>
  </si>
  <si>
    <t>https://www.henleyglobal.com/publications/henley-private-wealth-migration-report-2024/country-wealth-rankings</t>
  </si>
  <si>
    <t>Projected net outflows of millionaires in 2024</t>
  </si>
  <si>
    <t>Centi-Millionaires (USD 100m+)</t>
  </si>
  <si>
    <t>https://www.henleyglobal.com/publications/henley-private-wealth-migration-report-2024/top-10-country-inflows</t>
  </si>
  <si>
    <t>https://www.henleyglobal.com/publications/henley-private-wealth-migration-report-2025/country-wealth-flows</t>
  </si>
  <si>
    <t xml:space="preserve">Millionaire Migration </t>
  </si>
  <si>
    <t>Estimated Wealth of Migrating Millionaires (USD bn)</t>
  </si>
  <si>
    <t>Thailand</t>
  </si>
  <si>
    <t>Costa Rica</t>
  </si>
  <si>
    <t>Panama</t>
  </si>
  <si>
    <t>Cyprus</t>
  </si>
  <si>
    <t>Cayman Islands</t>
  </si>
  <si>
    <t>Montenegro</t>
  </si>
  <si>
    <t>Latvia</t>
  </si>
  <si>
    <t>Croatia</t>
  </si>
  <si>
    <t>Bermuda</t>
  </si>
  <si>
    <t>Belgium</t>
  </si>
  <si>
    <t>Seychelles</t>
  </si>
  <si>
    <t>Philippines</t>
  </si>
  <si>
    <t>Argentina</t>
  </si>
  <si>
    <t>Pakistan</t>
  </si>
  <si>
    <t>Norway</t>
  </si>
  <si>
    <t>Mexico</t>
  </si>
  <si>
    <t>Colombia</t>
  </si>
  <si>
    <t>Lebanon</t>
  </si>
  <si>
    <t>Iran</t>
  </si>
  <si>
    <t>Indonesia</t>
  </si>
  <si>
    <t>wealth per millionaire ($m)</t>
  </si>
  <si>
    <t>https://www.henleyglobal.com/publications/henley-private-wealth-migration-report-2025/the-worlds-fastest-growing-wealth-markets</t>
  </si>
  <si>
    <t>https://www.henleyglobal.com/publications/henley-private-wealth-migration-report-2025/the-w10</t>
  </si>
  <si>
    <t>Chile</t>
  </si>
  <si>
    <t>2022 actual</t>
  </si>
  <si>
    <t>2023 forecast</t>
  </si>
  <si>
    <t>https://www.henleyglobal.com/publications/henley-private-wealth-migration-report-2023/inflows-outflows</t>
  </si>
  <si>
    <t>flow</t>
  </si>
  <si>
    <t>first digit</t>
  </si>
  <si>
    <t>digit</t>
  </si>
  <si>
    <t>benford</t>
  </si>
  <si>
    <t>Benford expected</t>
  </si>
  <si>
    <t>chi sq</t>
  </si>
  <si>
    <t>$1m - second digits (where number &gt;= 1000)</t>
  </si>
  <si>
    <t>$100m - last digit (where number &gt; =100)</t>
  </si>
  <si>
    <t>first digit count</t>
  </si>
  <si>
    <t>scraped from</t>
  </si>
  <si>
    <t>https://www.henleyglobal.com/publications/henley-private-wealth-migration-report-2023/country-benchmarking</t>
  </si>
  <si>
    <t>country</t>
  </si>
  <si>
    <t>Algeria</t>
  </si>
  <si>
    <t>Botswana</t>
  </si>
  <si>
    <t>Congo (Dem. Rep.)</t>
  </si>
  <si>
    <t>Cote d'Ivoire</t>
  </si>
  <si>
    <t>Uganda</t>
  </si>
  <si>
    <t>millionaires</t>
  </si>
  <si>
    <t>centiMillionaires</t>
  </si>
  <si>
    <t>billionaires</t>
  </si>
  <si>
    <t>henley_dashboard_scraper.py</t>
  </si>
  <si>
    <t>https://www.henleyglobal.com/download/centi-millionaire-report-2022</t>
  </si>
  <si>
    <t xml:space="preserve">Australia </t>
  </si>
  <si>
    <t>Russia</t>
  </si>
  <si>
    <t>$1m - second digit (where number &gt;= 1000)</t>
  </si>
  <si>
    <t>Sources on individual world year tab</t>
  </si>
  <si>
    <t xml:space="preserve">Market </t>
  </si>
  <si>
    <t xml:space="preserve">Number of USD millionaires, in thousands, selected markets </t>
  </si>
  <si>
    <t xml:space="preserve">United States </t>
  </si>
  <si>
    <t xml:space="preserve">Mainland China </t>
  </si>
  <si>
    <t xml:space="preserve">France </t>
  </si>
  <si>
    <t xml:space="preserve">Japan </t>
  </si>
  <si>
    <t xml:space="preserve">Germany </t>
  </si>
  <si>
    <t xml:space="preserve">United Kingdom </t>
  </si>
  <si>
    <t xml:space="preserve">Canada </t>
  </si>
  <si>
    <t xml:space="preserve">Italy </t>
  </si>
  <si>
    <t xml:space="preserve">South Korea </t>
  </si>
  <si>
    <t xml:space="preserve">Netherlands </t>
  </si>
  <si>
    <t xml:space="preserve">Spain </t>
  </si>
  <si>
    <t xml:space="preserve">Switzerland </t>
  </si>
  <si>
    <t xml:space="preserve">India </t>
  </si>
  <si>
    <t xml:space="preserve">Taiwan </t>
  </si>
  <si>
    <t xml:space="preserve">Hong Kong SAR </t>
  </si>
  <si>
    <t xml:space="preserve">Belgium </t>
  </si>
  <si>
    <t xml:space="preserve">Sweden </t>
  </si>
  <si>
    <t xml:space="preserve">Brazil </t>
  </si>
  <si>
    <t xml:space="preserve">Russia </t>
  </si>
  <si>
    <t xml:space="preserve">Mexico </t>
  </si>
  <si>
    <t xml:space="preserve">Denmark </t>
  </si>
  <si>
    <t xml:space="preserve">Norway </t>
  </si>
  <si>
    <t xml:space="preserve">Saudi Arabia </t>
  </si>
  <si>
    <t xml:space="preserve">Singapore </t>
  </si>
  <si>
    <t>https://www.ubs.com/global/en/wealthmanagement/insights/global-wealth-report.html</t>
  </si>
  <si>
    <t> Number of USD millionaires (current and forecast)                          
2023                   2028         2023–2028</t>
  </si>
  <si>
    <t>Kazakhstan</t>
  </si>
  <si>
    <t>Hong Kong SAR</t>
  </si>
  <si>
    <t>United States</t>
  </si>
  <si>
    <t>United Arab Emirates</t>
  </si>
  <si>
    <t>Mainland China</t>
  </si>
  <si>
    <t>United Kingdom</t>
  </si>
  <si>
    <t>Number (thousand)</t>
  </si>
  <si>
    <t>Korea</t>
  </si>
  <si>
    <t>Africa</t>
  </si>
  <si>
    <t>Country/Region</t>
  </si>
  <si>
    <t>Denmark</t>
  </si>
  <si>
    <t>2020 (thousand)</t>
  </si>
  <si>
    <t>converting to thousands</t>
  </si>
  <si>
    <t>$1m - last digit</t>
  </si>
  <si>
    <t>last digit</t>
  </si>
  <si>
    <t>second digit</t>
  </si>
  <si>
    <t>From UBS/Credit Suisse world wealth reports</t>
  </si>
  <si>
    <t>$1m - second digit</t>
  </si>
  <si>
    <t>Expected (benford)</t>
  </si>
  <si>
    <t>total</t>
  </si>
  <si>
    <t>City</t>
  </si>
  <si>
    <t>t-Test: Paired Two Sample for Means</t>
  </si>
  <si>
    <t>Variable 1</t>
  </si>
  <si>
    <t>Variable 2</t>
  </si>
  <si>
    <t>Mean</t>
  </si>
  <si>
    <t>Variance</t>
  </si>
  <si>
    <t>Observations</t>
  </si>
  <si>
    <t>Pearson Correlation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</si>
  <si>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</si>
  <si>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</si>
  <si>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</si>
  <si>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</si>
  <si>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</si>
  <si>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</si>
  <si>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</si>
  <si>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2023 ratio</t>
  </si>
  <si>
    <t>2025 ratio</t>
  </si>
  <si>
    <t>2025 $m</t>
  </si>
  <si>
    <t>2025 $100m</t>
  </si>
  <si>
    <t>change</t>
  </si>
  <si>
    <t>Average</t>
  </si>
  <si>
    <t>abs</t>
  </si>
  <si>
    <t>&lt;1%</t>
  </si>
  <si>
    <t>&lt;0.1%</t>
  </si>
  <si>
    <t>Not used in final report for reasons of length. We refer in passing, in a footnote, to the curious lack of change in the ratio in five big cities</t>
  </si>
  <si>
    <t xml:space="preserve"> </t>
  </si>
  <si>
    <t>Chinese mainland</t>
  </si>
  <si>
    <t>Malaysia</t>
  </si>
  <si>
    <t>Turkey</t>
  </si>
  <si>
    <t>Finland</t>
  </si>
  <si>
    <t>$30m+ population</t>
  </si>
  <si>
    <t>https://content.knightfrank.com/resources/knightfrank.com/wealthreport/the-wealth-report-2024.pdf</t>
  </si>
  <si>
    <t>$30m - last digit</t>
  </si>
  <si>
    <t>$30m - second digit</t>
  </si>
  <si>
    <t>From Knight Frank wealth reports</t>
  </si>
  <si>
    <t>removing  countries that aren't in all data:</t>
  </si>
  <si>
    <t>all data (live):</t>
  </si>
  <si>
    <t>2025 vs 2024</t>
  </si>
  <si>
    <t>count</t>
  </si>
  <si>
    <t>match count</t>
  </si>
  <si>
    <t>2024 vs 2023</t>
  </si>
  <si>
    <t>2025 vs 2023</t>
  </si>
  <si>
    <t>p</t>
  </si>
  <si>
    <t>Second digit $1m check</t>
  </si>
  <si>
    <t>Conclusion: second digits are independent year-to-year</t>
  </si>
  <si>
    <t>Conclusion: no repeated numbers, so last digit counts are independent</t>
  </si>
  <si>
    <t>removing countries that aren't in all data:</t>
  </si>
  <si>
    <t>Conclusion: second digits are NOT independent year-to-year</t>
  </si>
  <si>
    <t>Last digit $100m check - do numbers repeat from previous year?</t>
  </si>
  <si>
    <t>Conclusion: few repeated numbers, so last digit counts are independent</t>
  </si>
  <si>
    <t>Last digit $100m check -  do numbers repeat year to year?</t>
  </si>
  <si>
    <t>ALL YEARS SO NOT INDEPENDENT - DO NOT USE</t>
  </si>
  <si>
    <t>Last digit $bn check - do numbers repeat from previous year?</t>
  </si>
  <si>
    <t>last didgit $bn</t>
  </si>
  <si>
    <t>$1bn - last digit</t>
  </si>
  <si>
    <t>Digit</t>
  </si>
  <si>
    <t>last digit $bn</t>
  </si>
  <si>
    <t>odd</t>
  </si>
  <si>
    <t>odd numbers</t>
  </si>
  <si>
    <t>total (excluding zeros)</t>
  </si>
  <si>
    <t>$1m/100</t>
  </si>
  <si>
    <t>$1m (ignoring 00s)</t>
  </si>
  <si>
    <t>$1bn - last digit (ignoring zero billionaire countries)</t>
  </si>
  <si>
    <t>Conclusion: some repeated numbers, so deleting those from digit checking data</t>
  </si>
  <si>
    <t>Last digit $1bn check -  do numbers repeat year to year?</t>
  </si>
  <si>
    <t>Conclusion: not independent</t>
  </si>
  <si>
    <t>But repeated years mean data isn't independent. Do not use</t>
  </si>
  <si>
    <t>last digit $1m/100</t>
  </si>
  <si>
    <t>$1m - last digit (ignoring two trailing 00s)</t>
  </si>
  <si>
    <t>odd 2023</t>
  </si>
  <si>
    <t>odd 2024</t>
  </si>
  <si>
    <t>odd 2025</t>
  </si>
  <si>
    <t>total 2023</t>
  </si>
  <si>
    <t>total 2024</t>
  </si>
  <si>
    <t>total 2025</t>
  </si>
  <si>
    <t>Odd %</t>
  </si>
  <si>
    <t>Odd number checking</t>
  </si>
  <si>
    <t>% odd</t>
  </si>
  <si>
    <t>%odd</t>
  </si>
  <si>
    <t>All data</t>
  </si>
  <si>
    <t>Billionaires</t>
  </si>
  <si>
    <t>Centimillionaires</t>
  </si>
  <si>
    <t>Millionaires</t>
  </si>
  <si>
    <t>$bn first diigt</t>
  </si>
  <si>
    <t>/100</t>
  </si>
  <si>
    <t>too little variation for these sorts of checks to work</t>
  </si>
  <si>
    <t>/100 only &gt;= 1000</t>
  </si>
  <si>
    <t>even</t>
  </si>
  <si>
    <t>odd even</t>
  </si>
  <si>
    <t>/100 ALL</t>
  </si>
  <si>
    <t>Only &gt;= 1000</t>
  </si>
  <si>
    <t>All</t>
  </si>
  <si>
    <t>Billionaires (2025)</t>
  </si>
  <si>
    <t>World</t>
  </si>
  <si>
    <t>Czech Republic</t>
  </si>
  <si>
    <t>Ukraine</t>
  </si>
  <si>
    <t>Romania</t>
  </si>
  <si>
    <t>Bulgaria</t>
  </si>
  <si>
    <t>Oman</t>
  </si>
  <si>
    <t>Slovakia</t>
  </si>
  <si>
    <t>Georgia</t>
  </si>
  <si>
    <t>Estonia</t>
  </si>
  <si>
    <t>Nepal</t>
  </si>
  <si>
    <t>Barbados</t>
  </si>
  <si>
    <t>Venezuela</t>
  </si>
  <si>
    <t>Eswatini</t>
  </si>
  <si>
    <t>Guernsey</t>
  </si>
  <si>
    <t>Iceland</t>
  </si>
  <si>
    <t>Liechtenstein</t>
  </si>
  <si>
    <t>Zimbabwe</t>
  </si>
  <si>
    <t>Armenia</t>
  </si>
  <si>
    <t>Belize</t>
  </si>
  <si>
    <t>Albania</t>
  </si>
  <si>
    <t>Uruguay</t>
  </si>
  <si>
    <t>St. Kitts &amp; Nevis</t>
  </si>
  <si>
    <t>Bangladesh</t>
  </si>
  <si>
    <t>Forbes</t>
  </si>
  <si>
    <t>UBS $1m</t>
  </si>
  <si>
    <t>Forbes $1bn</t>
  </si>
  <si>
    <t>Knight Frank $30m</t>
  </si>
  <si>
    <t>Odd number %</t>
  </si>
  <si>
    <t>H&amp;P city data</t>
  </si>
  <si>
    <t>H&amp;P world data</t>
  </si>
  <si>
    <t>H&amp;P migration data</t>
  </si>
  <si>
    <t>https://web.archive.org/web/20250625071735/https://e.issuu.com/embed.html?u=newworldwealth&amp;d=gwmr_2020</t>
  </si>
  <si>
    <t>Caribbean*</t>
  </si>
  <si>
    <t>from the old afrasia reports</t>
  </si>
  <si>
    <t>https://web.archive.org/web/20250706235035/https://e.issuu.com/embed.html?u=newworldwealth&amp;d=gwmr_2019</t>
  </si>
  <si>
    <t>Venezuela, RB</t>
  </si>
  <si>
    <t>all</t>
  </si>
  <si>
    <t>odd even ALL</t>
  </si>
  <si>
    <t>https://web.archive.org/web/20210420171554/https://www.afrasiabank.com/media/2915/gwmr-2018.pdf</t>
  </si>
  <si>
    <t>last significant  digit</t>
  </si>
  <si>
    <t>Afrasia migration data</t>
  </si>
  <si>
    <t>migration</t>
  </si>
  <si>
    <t>Total tests ran</t>
  </si>
  <si>
    <t>chance of this</t>
  </si>
  <si>
    <t>worst significance</t>
  </si>
  <si>
    <t>Total significant</t>
  </si>
  <si>
    <t>Version 21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</si>
</sst>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$-409]#,##0.0"/>
    <numFmt numFmtId="166" formatCode="0.0%"/>
  </numFmts>
  <fonts count="11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sz val="16"/>
      <color rgb="FF202122"/>
      <name val="Arial"/>
      <family val="2"/>
    </font>
    <font>
      <b/>
      <sz val="11"/>
      <name val="Calibri"/>
      <family val="2"/>
    </font>
    <font>
      <i/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rgb="FF000000"/>
      <name val="Aptos Narrow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1"/>
    <xf numFmtId="0" fontId="2" fillId="0" borderId="0" xfId="0" applyFont="1"/>
    <xf numFmtId="10" fontId="0" fillId="0" borderId="0" xfId="0" applyNumberFormat="1"/>
    <xf numFmtId="0" fontId="3" fillId="0" borderId="0" xfId="0" applyFont="1"/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top"/>
    </xf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1" fontId="0" fillId="0" borderId="0" xfId="0" applyNumberFormat="1"/>
    <xf numFmtId="0" fontId="0" fillId="0" borderId="2" xfId="0" applyBorder="1"/>
    <xf numFmtId="0" fontId="6" fillId="0" borderId="3" xfId="0" applyFont="1" applyBorder="1" applyAlignment="1">
      <alignment horizontal="center"/>
    </xf>
    <xf numFmtId="1" fontId="2" fillId="0" borderId="0" xfId="0" applyNumberFormat="1" applyFont="1"/>
    <xf numFmtId="0" fontId="0" fillId="0" borderId="0" xfId="0" applyAlignment="1">
      <alignment horizontal="right"/>
    </xf>
    <xf numFmtId="166" fontId="0" fillId="0" borderId="0" xfId="0" applyNumberFormat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9" fontId="9" fillId="0" borderId="0" xfId="0" applyNumberFormat="1" applyFont="1"/>
    <xf numFmtId="10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Last digit counts, H&amp;P</a:t>
            </a:r>
            <a:r>
              <a:rPr lang="en-US" sz="2000" baseline="0"/>
              <a:t> </a:t>
            </a:r>
            <a:r>
              <a:rPr lang="en-US" sz="2000"/>
              <a:t>centimillionaire</a:t>
            </a:r>
            <a:r>
              <a:rPr lang="en-US" sz="2000" baseline="0"/>
              <a:t> </a:t>
            </a:r>
            <a:r>
              <a:rPr lang="en-US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world data 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'world -digit checks'!$B$8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'world -digit checks'!$A$9:$A$18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'world -digit checks'!$B$9:$B$18</c:f>
              <c:numCache>
                <c:formatCode>General</c:formatCode>
                <c:ptCount val="10"/>
                <c:pt idx="0">
                  <c:v>15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18</c:v>
                </c:pt>
                <c:pt idx="6">
                  <c:v>4</c:v>
                </c:pt>
                <c:pt idx="7">
                  <c:v>2</c:v>
                </c:pt>
                <c:pt idx="8">
                  <c:v>13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1-9A45-B395-0AAA161DB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60898320"/>
        <c:axId val="461030944"/>
      </c:barChart>
      <c:catAx>
        <c:axId val="46089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030944"/>
        <c:crosses val="autoZero"/>
        <c:auto val="1"/>
        <c:lblAlgn val="ctr"/>
        <c:lblOffset val="100"/>
        <c:noMultiLvlLbl val="0"/>
      </c:catAx>
      <c:valAx>
        <c:axId val="46103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8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Last digit counts, H&amp;P</a:t>
            </a:r>
            <a:r>
              <a:rPr lang="en-US" sz="2000" baseline="0"/>
              <a:t> billionaire </a:t>
            </a:r>
            <a:r>
              <a:rPr lang="en-US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world data 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'world -digit checks'!$A$66:$A$75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'world -digit checks'!$B$66:$B$75</c:f>
              <c:numCache>
                <c:formatCode>General</c:formatCode>
                <c:ptCount val="10"/>
                <c:pt idx="0">
                  <c:v>9</c:v>
                </c:pt>
                <c:pt idx="1">
                  <c:v>2</c:v>
                </c:pt>
                <c:pt idx="2">
                  <c:v>12</c:v>
                </c:pt>
                <c:pt idx="3">
                  <c:v>13</c:v>
                </c:pt>
                <c:pt idx="4">
                  <c:v>9</c:v>
                </c:pt>
                <c:pt idx="5">
                  <c:v>12</c:v>
                </c:pt>
                <c:pt idx="6">
                  <c:v>5</c:v>
                </c:pt>
                <c:pt idx="7">
                  <c:v>6</c:v>
                </c:pt>
                <c:pt idx="8">
                  <c:v>13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A-6843-837F-2C9BA6C43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60898320"/>
        <c:axId val="461030944"/>
      </c:barChart>
      <c:catAx>
        <c:axId val="46089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030944"/>
        <c:crosses val="autoZero"/>
        <c:auto val="1"/>
        <c:lblAlgn val="ctr"/>
        <c:lblOffset val="100"/>
        <c:noMultiLvlLbl val="0"/>
      </c:catAx>
      <c:valAx>
        <c:axId val="46103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8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Last digit counts, H&amp;P</a:t>
            </a:r>
            <a:r>
              <a:rPr lang="en-US" sz="2000" baseline="0"/>
              <a:t> </a:t>
            </a:r>
            <a:r>
              <a:rPr lang="en-US" sz="2000"/>
              <a:t>millionaire</a:t>
            </a:r>
            <a:r>
              <a:rPr lang="en-US" sz="2000" baseline="0"/>
              <a:t> </a:t>
            </a:r>
            <a:r>
              <a:rPr lang="en-US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world data 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'world -digit checks'!$A$9:$A$18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'world -digit checks'!$B$29:$B$38</c:f>
              <c:numCache>
                <c:formatCode>General</c:formatCode>
                <c:ptCount val="10"/>
                <c:pt idx="0">
                  <c:v>11</c:v>
                </c:pt>
                <c:pt idx="1">
                  <c:v>11</c:v>
                </c:pt>
                <c:pt idx="2">
                  <c:v>5</c:v>
                </c:pt>
                <c:pt idx="3">
                  <c:v>17</c:v>
                </c:pt>
                <c:pt idx="4">
                  <c:v>10</c:v>
                </c:pt>
                <c:pt idx="5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3-0D4A-8066-8B346AB02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60898320"/>
        <c:axId val="461030944"/>
      </c:barChart>
      <c:catAx>
        <c:axId val="46089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030944"/>
        <c:crosses val="autoZero"/>
        <c:auto val="1"/>
        <c:lblAlgn val="ctr"/>
        <c:lblOffset val="100"/>
        <c:noMultiLvlLbl val="0"/>
      </c:catAx>
      <c:valAx>
        <c:axId val="46103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8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odd numbers in H&amp;P world data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'world -digit checks'!$E$86</c:f>
              <c:strCache>
                <c:ptCount val="1"/>
                <c:pt idx="0">
                  <c:v>%odd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'world -digit checks'!$B$87:$B$90</c:f>
              <c:strCache>
                <c:ptCount val="4"/>
                <c:pt idx="0">
                  <c:v>Billionaires</c:v>
                </c:pt>
                <c:pt idx="1">
                  <c:v>Centimillionaires</c:v>
                </c:pt>
                <c:pt idx="2">
                  <c:v>Millionaires</c:v>
                </c:pt>
                <c:pt idx="3">
                  <c:v>All data</c:v>
                </c:pt>
              </c:strCache>
            </c:strRef>
          </c:cat>
          <c:val>
            <c:numRef>
              <c:f>'world -digit checks'!$E$87:$E$90</c:f>
              <c:numCache>
                <c:formatCode>0.0%</c:formatCode>
                <c:ptCount val="4"/>
                <c:pt idx="0">
                  <c:v>0.42168674698795183</c:v>
                </c:pt>
                <c:pt idx="1">
                  <c:v>0.4247787610619469</c:v>
                </c:pt>
                <c:pt idx="2">
                  <c:v>0.42718446601941745</c:v>
                </c:pt>
                <c:pt idx="3">
                  <c:v>0.42474916387959866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C-C048-AD4A-2F8A7B0E8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319951"/>
        <c:axId val="623506959"/>
      </c:barChart>
      <c:catAx>
        <c:axId val="62331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506959"/>
        <c:crosses val="autoZero"/>
        <c:auto val="1"/>
        <c:lblAlgn val="ctr"/>
        <c:lblOffset val="100"/>
        <c:noMultiLvlLbl val="0"/>
      </c:catAx>
      <c:valAx>
        <c:axId val="623506959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31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of odd numbers in wealth data (significant digits only)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'world -digit checks'!$C$101</c:f>
              <c:strCache>
                <c:ptCount val="1"/>
                <c:pt idx="0">
                  <c:v>Odd number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'world -digit checks'!$B$102:$B$108</c:f>
              <c:strCache>
                <c:ptCount val="7"/>
                <c:pt idx="0">
                  <c:v>Forbes $1bn</c:v>
                </c:pt>
                <c:pt idx="1">
                  <c:v>UBS $1m</c:v>
                </c:pt>
                <c:pt idx="2">
                  <c:v>Knight Frank $30m</c:v>
                </c:pt>
                <c:pt idx="3">
                  <c:v>Afrasia migration data</c:v>
                </c:pt>
                <c:pt idx="4">
                  <c:v>H&amp;P migration data</c:v>
                </c:pt>
                <c:pt idx="5">
                  <c:v>H&amp;P city data</c:v>
                </c:pt>
                <c:pt idx="6">
                  <c:v>H&amp;P world data</c:v>
                </c:pt>
              </c:strCache>
            </c:strRef>
          </c:cat>
          <c:val>
            <c:numRef>
              <c:f>'world -digit checks'!$C$102:$C$108</c:f>
              <c:numCache>
                <c:formatCode>0%</c:formatCode>
                <c:ptCount val="7"/>
                <c:pt idx="0">
                  <c:v>0.51851851851851849</c:v>
                </c:pt>
                <c:pt idx="1">
                  <c:v>0.51</c:v>
                </c:pt>
                <c:pt idx="2">
                  <c:v>0.5</c:v>
                </c:pt>
                <c:pt idx="3">
                  <c:v>0.52459016393442626</c:v>
                </c:pt>
                <c:pt idx="4">
                  <c:v>0.41509433962264153</c:v>
                </c:pt>
                <c:pt idx="5">
                  <c:v>0.41598694942903752</c:v>
                </c:pt>
                <c:pt idx="6">
                  <c:v>0.42474916387959866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D-824A-9164-EFE979699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overlap val="-27"/>
        <c:axId val="500876848"/>
        <c:axId val="500878560"/>
      </c:barChart>
      <c:catAx>
        <c:axId val="50087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878560"/>
        <c:crosses val="autoZero"/>
        <c:auto val="1"/>
        <c:lblAlgn val="ctr"/>
        <c:lblOffset val="100"/>
        <c:noMultiLvlLbl val="0"/>
      </c:catAx>
      <c:valAx>
        <c:axId val="500878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87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Last digit counts, H&amp;P</a:t>
            </a:r>
            <a:r>
              <a:rPr lang="en-US" sz="2000" baseline="0"/>
              <a:t> </a:t>
            </a:r>
            <a:r>
              <a:rPr lang="en-US" sz="2000"/>
              <a:t>centimillionaire</a:t>
            </a:r>
            <a:r>
              <a:rPr lang="en-US" sz="2000" baseline="0"/>
              <a:t> </a:t>
            </a:r>
            <a:r>
              <a:rPr lang="en-US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city data 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'cities - digits checks'!$A$13:$A$22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'cities - digits checks'!$F$13:$F$22</c:f>
              <c:numCache>
                <c:formatCode>General</c:formatCode>
                <c:ptCount val="10"/>
                <c:pt idx="0">
                  <c:v>17</c:v>
                </c:pt>
                <c:pt idx="1">
                  <c:v>2</c:v>
                </c:pt>
                <c:pt idx="2">
                  <c:v>11</c:v>
                </c:pt>
                <c:pt idx="3">
                  <c:v>5</c:v>
                </c:pt>
                <c:pt idx="4">
                  <c:v>12</c:v>
                </c:pt>
                <c:pt idx="5">
                  <c:v>17</c:v>
                </c:pt>
                <c:pt idx="6">
                  <c:v>11</c:v>
                </c:pt>
                <c:pt idx="7">
                  <c:v>7</c:v>
                </c:pt>
                <c:pt idx="8">
                  <c:v>7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3-E54E-BF0B-916EEA8F7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60898320"/>
        <c:axId val="461030944"/>
      </c:barChart>
      <c:catAx>
        <c:axId val="46089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030944"/>
        <c:crosses val="autoZero"/>
        <c:auto val="1"/>
        <c:lblAlgn val="ctr"/>
        <c:lblOffset val="100"/>
        <c:noMultiLvlLbl val="0"/>
      </c:catAx>
      <c:valAx>
        <c:axId val="46103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8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Second digit counts, H&amp;P</a:t>
            </a:r>
            <a:r>
              <a:rPr lang="en-US" sz="2000" baseline="0"/>
              <a:t> </a:t>
            </a:r>
            <a:r>
              <a:rPr lang="en-US" sz="2000"/>
              <a:t>millionaire</a:t>
            </a:r>
            <a:r>
              <a:rPr lang="en-US" sz="2000" baseline="0"/>
              <a:t> </a:t>
            </a:r>
            <a:r>
              <a:rPr lang="en-US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city data 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'cities - digits checks'!$A$31:$A$40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'cities - digits checks'!$F$31:$F$40</c:f>
              <c:numCache>
                <c:formatCode>General</c:formatCode>
                <c:ptCount val="10"/>
                <c:pt idx="0">
                  <c:v>25</c:v>
                </c:pt>
                <c:pt idx="1">
                  <c:v>23</c:v>
                </c:pt>
                <c:pt idx="2">
                  <c:v>31</c:v>
                </c:pt>
                <c:pt idx="3">
                  <c:v>17</c:v>
                </c:pt>
                <c:pt idx="4">
                  <c:v>34</c:v>
                </c:pt>
                <c:pt idx="5">
                  <c:v>17</c:v>
                </c:pt>
                <c:pt idx="6">
                  <c:v>14</c:v>
                </c:pt>
                <c:pt idx="7">
                  <c:v>10</c:v>
                </c:pt>
                <c:pt idx="8">
                  <c:v>20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0-D74C-B301-DBD4287BB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60898320"/>
        <c:axId val="461030944"/>
      </c:barChart>
      <c:catAx>
        <c:axId val="46089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030944"/>
        <c:crosses val="autoZero"/>
        <c:auto val="1"/>
        <c:lblAlgn val="ctr"/>
        <c:lblOffset val="100"/>
        <c:noMultiLvlLbl val="0"/>
      </c:catAx>
      <c:valAx>
        <c:axId val="46103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8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Last digit counts, H&amp;P</a:t>
            </a:r>
            <a:r>
              <a:rPr lang="en-US" sz="2000" baseline="0"/>
              <a:t> </a:t>
            </a:r>
            <a:r>
              <a:rPr lang="en-US" sz="2000"/>
              <a:t>billionaire</a:t>
            </a:r>
            <a:r>
              <a:rPr lang="en-US" sz="2000" baseline="0"/>
              <a:t> </a:t>
            </a:r>
            <a:r>
              <a:rPr lang="en-US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city data 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'cities - digits checks'!$A$54:$A$63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'cities - digits checks'!$F$54:$F$63</c:f>
              <c:numCache>
                <c:formatCode>General</c:formatCode>
                <c:ptCount val="10"/>
                <c:pt idx="0">
                  <c:v>24</c:v>
                </c:pt>
                <c:pt idx="1">
                  <c:v>11</c:v>
                </c:pt>
                <c:pt idx="2">
                  <c:v>29</c:v>
                </c:pt>
                <c:pt idx="3">
                  <c:v>18</c:v>
                </c:pt>
                <c:pt idx="4">
                  <c:v>16</c:v>
                </c:pt>
                <c:pt idx="5">
                  <c:v>31</c:v>
                </c:pt>
                <c:pt idx="6">
                  <c:v>18</c:v>
                </c:pt>
                <c:pt idx="7">
                  <c:v>9</c:v>
                </c:pt>
                <c:pt idx="8">
                  <c:v>22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F-3D4C-8688-F8FED69C2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60898320"/>
        <c:axId val="461030944"/>
      </c:barChart>
      <c:catAx>
        <c:axId val="46089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030944"/>
        <c:crosses val="autoZero"/>
        <c:auto val="1"/>
        <c:lblAlgn val="ctr"/>
        <c:lblOffset val="100"/>
        <c:noMultiLvlLbl val="0"/>
      </c:catAx>
      <c:valAx>
        <c:axId val="46103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8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odd numbers in H&amp;P city data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'cities - digits checks'!$A$74:$A$77</c:f>
              <c:strCache>
                <c:ptCount val="4"/>
                <c:pt idx="0">
                  <c:v>Billionaires</c:v>
                </c:pt>
                <c:pt idx="1">
                  <c:v>Centimillionaires</c:v>
                </c:pt>
                <c:pt idx="2">
                  <c:v>Millionaires</c:v>
                </c:pt>
                <c:pt idx="3">
                  <c:v>All data</c:v>
                </c:pt>
              </c:strCache>
            </c:strRef>
          </c:cat>
          <c:val>
            <c:numRef>
              <c:f>'cities - digits checks'!$H$74:$H$77</c:f>
              <c:numCache>
                <c:formatCode>General</c:formatCode>
                <c:ptCount val="4"/>
                <c:pt idx="0">
                  <c:v>0.45023696682464454</c:v>
                </c:pt>
                <c:pt idx="1">
                  <c:v>0.36666666666666664</c:v>
                </c:pt>
                <c:pt idx="2">
                  <c:v>0.43229166666666669</c:v>
                </c:pt>
                <c:pt idx="3">
                  <c:v>0.41598694942903752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5-8042-A2E6-C8D96782C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319951"/>
        <c:axId val="623506959"/>
      </c:barChart>
      <c:catAx>
        <c:axId val="62331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506959"/>
        <c:crosses val="autoZero"/>
        <c:auto val="1"/>
        <c:lblAlgn val="ctr"/>
        <c:lblOffset val="100"/>
        <c:noMultiLvlLbl val="0"/>
      </c:catAx>
      <c:valAx>
        <c:axId val="62350695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31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Last digit counts, UBS millionaire </a:t>
            </a:r>
            <a:r>
              <a:rPr lang="en-US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data 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'UBS - digit checks'!$A$8:$A$17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'UBS - digit checks'!$B$8:$B$17</c:f>
              <c:numCache>
                <c:formatCode>General</c:formatCode>
                <c:ptCount val="10"/>
                <c:pt idx="0">
                  <c:v>25</c:v>
                </c:pt>
                <c:pt idx="1">
                  <c:v>20</c:v>
                </c:pt>
                <c:pt idx="2">
                  <c:v>19</c:v>
                </c:pt>
                <c:pt idx="3">
                  <c:v>14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20</c:v>
                </c:pt>
                <c:pt idx="8">
                  <c:v>14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9-4544-9B66-7E2AD30E1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60898320"/>
        <c:axId val="461030944"/>
      </c:barChart>
      <c:catAx>
        <c:axId val="46089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030944"/>
        <c:crosses val="autoZero"/>
        <c:auto val="1"/>
        <c:lblAlgn val="ctr"/>
        <c:lblOffset val="100"/>
        <c:noMultiLvlLbl val="0"/>
      </c:catAx>
      <c:valAx>
        <c:axId val="46103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8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Second digit counts, UBS millionaire </a:t>
            </a:r>
            <a:r>
              <a:rPr lang="en-US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data 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'UBS - digit checks'!$A$8:$A$17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'UBS - digit checks'!$B$27:$B$36</c:f>
              <c:numCache>
                <c:formatCode>General</c:formatCode>
                <c:ptCount val="10"/>
                <c:pt idx="0">
                  <c:v>26</c:v>
                </c:pt>
                <c:pt idx="1">
                  <c:v>25</c:v>
                </c:pt>
                <c:pt idx="2">
                  <c:v>18</c:v>
                </c:pt>
                <c:pt idx="3">
                  <c:v>18</c:v>
                </c:pt>
                <c:pt idx="4">
                  <c:v>22</c:v>
                </c:pt>
                <c:pt idx="5">
                  <c:v>7</c:v>
                </c:pt>
                <c:pt idx="6">
                  <c:v>18</c:v>
                </c:pt>
                <c:pt idx="7">
                  <c:v>16</c:v>
                </c:pt>
                <c:pt idx="8">
                  <c:v>17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E-B040-9224-484F6105C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60898320"/>
        <c:axId val="461030944"/>
      </c:barChart>
      <c:catAx>
        <c:axId val="46089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030944"/>
        <c:crosses val="autoZero"/>
        <c:auto val="1"/>
        <c:lblAlgn val="ctr"/>
        <c:lblOffset val="100"/>
        <c:noMultiLvlLbl val="0"/>
      </c:catAx>
      <c:valAx>
        <c:axId val="46103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8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Expected distribution of second digits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'UBS - digit checks'!$A$8:$A$17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'UBS - digit checks'!$D$27:$D$36</c:f>
              <c:numCache>
                <c:formatCode>0%</c:formatCode>
                <c:ptCount val="10"/>
                <c:pt idx="0">
                  <c:v>0.11967899999999999</c:v>
                </c:pt>
                <c:pt idx="1">
                  <c:v>0.11389000000000001</c:v>
                </c:pt>
                <c:pt idx="2">
                  <c:v>0.108821</c:v>
                </c:pt>
                <c:pt idx="3">
                  <c:v>0.10433000000000001</c:v>
                </c:pt>
                <c:pt idx="4">
                  <c:v>0.10030799999999999</c:v>
                </c:pt>
                <c:pt idx="5">
                  <c:v>9.6676999999999999E-2</c:v>
                </c:pt>
                <c:pt idx="6">
                  <c:v>9.3375E-2</c:v>
                </c:pt>
                <c:pt idx="7">
                  <c:v>9.0352000000000002E-2</c:v>
                </c:pt>
                <c:pt idx="8">
                  <c:v>8.7569999999999995E-2</c:v>
                </c:pt>
                <c:pt idx="9">
                  <c:v>8.4997000000000003E-2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C844-BCAF-D5032B915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60898320"/>
        <c:axId val="461030944"/>
      </c:barChart>
      <c:catAx>
        <c:axId val="46089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030944"/>
        <c:crosses val="autoZero"/>
        <c:auto val="1"/>
        <c:lblAlgn val="ctr"/>
        <c:lblOffset val="100"/>
        <c:noMultiLvlLbl val="0"/>
      </c:catAx>
      <c:valAx>
        <c:axId val="46103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8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Last digit counts, Knight Frank $30m </a:t>
            </a:r>
            <a:r>
              <a:rPr lang="en-US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data 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'Knight Frank - digit checks'!$A$8:$A$17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'Knight Frank - digit checks'!$B$8:$B$17</c:f>
              <c:numCache>
                <c:formatCode>General</c:formatCode>
                <c:ptCount val="10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5-F840-8906-924C06642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60898320"/>
        <c:axId val="461030944"/>
      </c:barChart>
      <c:catAx>
        <c:axId val="46089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030944"/>
        <c:crosses val="autoZero"/>
        <c:auto val="1"/>
        <c:lblAlgn val="ctr"/>
        <c:lblOffset val="100"/>
        <c:noMultiLvlLbl val="0"/>
      </c:catAx>
      <c:valAx>
        <c:axId val="46103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8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Second digit counts, Knight Frank $30m </a:t>
            </a:r>
            <a:r>
              <a:rPr lang="en-US" sz="2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data 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'Knight Frank - digit checks'!$A$8:$A$17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'Knight Frank - digit checks'!$B$27:$B$36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0-5C4E-BDE3-0351B944B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60898320"/>
        <c:axId val="461030944"/>
      </c:barChart>
      <c:catAx>
        <c:axId val="46089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030944"/>
        <c:crosses val="autoZero"/>
        <c:auto val="1"/>
        <c:lblAlgn val="ctr"/>
        <c:lblOffset val="100"/>
        <c:noMultiLvlLbl val="0"/>
      </c:catAx>
      <c:valAx>
        <c:axId val="46103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8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Henley &amp; Partners ratio of millionaires to centimillionaires, 2023 and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011570210907135E-2"/>
          <c:y val="9.8251655629139067E-2"/>
          <c:w val="0.91851256146324523"/>
          <c:h val="0.8405079000886478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ratios!$E$3</c:f>
              <c:strCache>
                <c:ptCount val="1"/>
                <c:pt idx="0">
                  <c:v>2023 ratio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ratios!$A$4:$A$41</c:f>
              <c:strCache>
                <c:ptCount val="38"/>
                <c:pt idx="0">
                  <c:v>Tokyo</c:v>
                </c:pt>
                <c:pt idx="1">
                  <c:v>Melbourne</c:v>
                </c:pt>
                <c:pt idx="2">
                  <c:v>Singapore</c:v>
                </c:pt>
                <c:pt idx="3">
                  <c:v>Sydney</c:v>
                </c:pt>
                <c:pt idx="4">
                  <c:v>Brisbane</c:v>
                </c:pt>
                <c:pt idx="5">
                  <c:v>Milan</c:v>
                </c:pt>
                <c:pt idx="6">
                  <c:v>Rome</c:v>
                </c:pt>
                <c:pt idx="7">
                  <c:v>London</c:v>
                </c:pt>
                <c:pt idx="8">
                  <c:v>Frankfurt</c:v>
                </c:pt>
                <c:pt idx="9">
                  <c:v>Toronto</c:v>
                </c:pt>
                <c:pt idx="10">
                  <c:v>Paris</c:v>
                </c:pt>
                <c:pt idx="11">
                  <c:v>Perth</c:v>
                </c:pt>
                <c:pt idx="12">
                  <c:v>Dublin</c:v>
                </c:pt>
                <c:pt idx="13">
                  <c:v>Vancouver</c:v>
                </c:pt>
                <c:pt idx="14">
                  <c:v>Lisbon</c:v>
                </c:pt>
                <c:pt idx="15">
                  <c:v>Madrid</c:v>
                </c:pt>
                <c:pt idx="16">
                  <c:v>New York City</c:v>
                </c:pt>
                <c:pt idx="17">
                  <c:v>The Bay Area</c:v>
                </c:pt>
                <c:pt idx="18">
                  <c:v>Hong Kong</c:v>
                </c:pt>
                <c:pt idx="19">
                  <c:v>Seoul</c:v>
                </c:pt>
                <c:pt idx="20">
                  <c:v>Zurich</c:v>
                </c:pt>
                <c:pt idx="21">
                  <c:v>Chicago</c:v>
                </c:pt>
                <c:pt idx="22">
                  <c:v>Los Angeles</c:v>
                </c:pt>
                <c:pt idx="23">
                  <c:v>Seattle</c:v>
                </c:pt>
                <c:pt idx="24">
                  <c:v>Boston</c:v>
                </c:pt>
                <c:pt idx="25">
                  <c:v>Houston</c:v>
                </c:pt>
                <c:pt idx="26">
                  <c:v>Shanghai</c:v>
                </c:pt>
                <c:pt idx="27">
                  <c:v>Beijing</c:v>
                </c:pt>
                <c:pt idx="28">
                  <c:v>Austin</c:v>
                </c:pt>
                <c:pt idx="29">
                  <c:v>Guangzhou</c:v>
                </c:pt>
                <c:pt idx="30">
                  <c:v>Dubai</c:v>
                </c:pt>
                <c:pt idx="31">
                  <c:v>Shenzhen</c:v>
                </c:pt>
                <c:pt idx="32">
                  <c:v>Hangzhou</c:v>
                </c:pt>
                <c:pt idx="33">
                  <c:v>Tel Aviv</c:v>
                </c:pt>
                <c:pt idx="34">
                  <c:v>Mumbai</c:v>
                </c:pt>
                <c:pt idx="35">
                  <c:v>Delhi</c:v>
                </c:pt>
                <c:pt idx="36">
                  <c:v>Miami</c:v>
                </c:pt>
                <c:pt idx="37">
                  <c:v>Moscow</c:v>
                </c:pt>
              </c:strCache>
            </c:strRef>
          </c:cat>
          <c:val>
            <c:numRef>
              <c:f>ratios!$E$4:$E$41</c:f>
              <c:numCache>
                <c:formatCode>0</c:formatCode>
                <c:ptCount val="38"/>
                <c:pt idx="0">
                  <c:v>1161.2</c:v>
                </c:pt>
                <c:pt idx="1">
                  <c:v>780.48780487804879</c:v>
                </c:pt>
                <c:pt idx="2">
                  <c:v>729.78723404255322</c:v>
                </c:pt>
                <c:pt idx="3">
                  <c:v>689.67391304347825</c:v>
                </c:pt>
                <c:pt idx="4">
                  <c:v>708.88888888888891</c:v>
                </c:pt>
                <c:pt idx="5">
                  <c:v>630</c:v>
                </c:pt>
                <c:pt idx="6">
                  <c:v>594.73684210526312</c:v>
                </c:pt>
                <c:pt idx="7">
                  <c:v>671.875</c:v>
                </c:pt>
                <c:pt idx="8">
                  <c:v>601.17647058823525</c:v>
                </c:pt>
                <c:pt idx="9">
                  <c:v>545.07772020725383</c:v>
                </c:pt>
                <c:pt idx="10">
                  <c:v>738.09523809523807</c:v>
                </c:pt>
                <c:pt idx="11">
                  <c:v>639.62264150943395</c:v>
                </c:pt>
                <c:pt idx="12">
                  <c:v>460</c:v>
                </c:pt>
                <c:pt idx="13">
                  <c:v>556.71641791044772</c:v>
                </c:pt>
                <c:pt idx="14">
                  <c:v>594.28571428571433</c:v>
                </c:pt>
                <c:pt idx="15">
                  <c:v>475.40983606557376</c:v>
                </c:pt>
                <c:pt idx="16">
                  <c:v>469.61325966850831</c:v>
                </c:pt>
                <c:pt idx="17">
                  <c:v>453.10015898251191</c:v>
                </c:pt>
                <c:pt idx="18">
                  <c:v>446.55172413793105</c:v>
                </c:pt>
                <c:pt idx="19">
                  <c:v>423.58078602620088</c:v>
                </c:pt>
                <c:pt idx="20">
                  <c:v>397.2</c:v>
                </c:pt>
                <c:pt idx="21">
                  <c:v>420.33898305084745</c:v>
                </c:pt>
                <c:pt idx="22">
                  <c:v>427.91666666666669</c:v>
                </c:pt>
                <c:pt idx="23">
                  <c:v>417.35537190082647</c:v>
                </c:pt>
                <c:pt idx="24">
                  <c:v>400.96153846153845</c:v>
                </c:pt>
                <c:pt idx="25">
                  <c:v>351.78571428571428</c:v>
                </c:pt>
                <c:pt idx="26">
                  <c:v>383.13253012048193</c:v>
                </c:pt>
                <c:pt idx="27">
                  <c:v>362.14689265536725</c:v>
                </c:pt>
                <c:pt idx="28">
                  <c:v>354.6511627906977</c:v>
                </c:pt>
                <c:pt idx="29">
                  <c:v>367.1875</c:v>
                </c:pt>
                <c:pt idx="30">
                  <c:v>332.03883495145629</c:v>
                </c:pt>
                <c:pt idx="31">
                  <c:v>326.42857142857144</c:v>
                </c:pt>
                <c:pt idx="32">
                  <c:v>310.20408163265307</c:v>
                </c:pt>
                <c:pt idx="33">
                  <c:v>395.55555555555554</c:v>
                </c:pt>
                <c:pt idx="34">
                  <c:v>249.57983193277312</c:v>
                </c:pt>
                <c:pt idx="35">
                  <c:v>249.58677685950414</c:v>
                </c:pt>
                <c:pt idx="36">
                  <c:v>237.5</c:v>
                </c:pt>
                <c:pt idx="37">
                  <c:v>140.80000000000001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D1-A34C-B8C1-F99AE6C18059}"/>
            </c:ext>
          </c:extLst>
        </c:ser>
        <c:ser>
          <c:idx val="0"/>
          <c:order val="1"/>
          <c:tx>
            <c:strRef>
              <c:f>ratios!$B$3</c:f>
              <c:strCache>
                <c:ptCount val="1"/>
                <c:pt idx="0">
                  <c:v>2025 ratio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ratios!$A$4:$A$41</c:f>
              <c:strCache>
                <c:ptCount val="38"/>
                <c:pt idx="0">
                  <c:v>Tokyo</c:v>
                </c:pt>
                <c:pt idx="1">
                  <c:v>Melbourne</c:v>
                </c:pt>
                <c:pt idx="2">
                  <c:v>Singapore</c:v>
                </c:pt>
                <c:pt idx="3">
                  <c:v>Sydney</c:v>
                </c:pt>
                <c:pt idx="4">
                  <c:v>Brisbane</c:v>
                </c:pt>
                <c:pt idx="5">
                  <c:v>Milan</c:v>
                </c:pt>
                <c:pt idx="6">
                  <c:v>Rome</c:v>
                </c:pt>
                <c:pt idx="7">
                  <c:v>London</c:v>
                </c:pt>
                <c:pt idx="8">
                  <c:v>Frankfurt</c:v>
                </c:pt>
                <c:pt idx="9">
                  <c:v>Toronto</c:v>
                </c:pt>
                <c:pt idx="10">
                  <c:v>Paris</c:v>
                </c:pt>
                <c:pt idx="11">
                  <c:v>Perth</c:v>
                </c:pt>
                <c:pt idx="12">
                  <c:v>Dublin</c:v>
                </c:pt>
                <c:pt idx="13">
                  <c:v>Vancouver</c:v>
                </c:pt>
                <c:pt idx="14">
                  <c:v>Lisbon</c:v>
                </c:pt>
                <c:pt idx="15">
                  <c:v>Madrid</c:v>
                </c:pt>
                <c:pt idx="16">
                  <c:v>New York City</c:v>
                </c:pt>
                <c:pt idx="17">
                  <c:v>The Bay Area</c:v>
                </c:pt>
                <c:pt idx="18">
                  <c:v>Hong Kong</c:v>
                </c:pt>
                <c:pt idx="19">
                  <c:v>Seoul</c:v>
                </c:pt>
                <c:pt idx="20">
                  <c:v>Zurich</c:v>
                </c:pt>
                <c:pt idx="21">
                  <c:v>Chicago</c:v>
                </c:pt>
                <c:pt idx="22">
                  <c:v>Los Angeles</c:v>
                </c:pt>
                <c:pt idx="23">
                  <c:v>Seattle</c:v>
                </c:pt>
                <c:pt idx="24">
                  <c:v>Boston</c:v>
                </c:pt>
                <c:pt idx="25">
                  <c:v>Houston</c:v>
                </c:pt>
                <c:pt idx="26">
                  <c:v>Shanghai</c:v>
                </c:pt>
                <c:pt idx="27">
                  <c:v>Beijing</c:v>
                </c:pt>
                <c:pt idx="28">
                  <c:v>Austin</c:v>
                </c:pt>
                <c:pt idx="29">
                  <c:v>Guangzhou</c:v>
                </c:pt>
                <c:pt idx="30">
                  <c:v>Dubai</c:v>
                </c:pt>
                <c:pt idx="31">
                  <c:v>Shenzhen</c:v>
                </c:pt>
                <c:pt idx="32">
                  <c:v>Hangzhou</c:v>
                </c:pt>
                <c:pt idx="33">
                  <c:v>Tel Aviv</c:v>
                </c:pt>
                <c:pt idx="34">
                  <c:v>Mumbai</c:v>
                </c:pt>
                <c:pt idx="35">
                  <c:v>Delhi</c:v>
                </c:pt>
                <c:pt idx="36">
                  <c:v>Miami</c:v>
                </c:pt>
                <c:pt idx="37">
                  <c:v>Moscow</c:v>
                </c:pt>
              </c:strCache>
            </c:strRef>
          </c:cat>
          <c:val>
            <c:numRef>
              <c:f>ratios!$B$4:$B$41</c:f>
              <c:numCache>
                <c:formatCode>0</c:formatCode>
                <c:ptCount val="38"/>
                <c:pt idx="0">
                  <c:v>1115.6488549618321</c:v>
                </c:pt>
                <c:pt idx="1">
                  <c:v>870.37037037037032</c:v>
                </c:pt>
                <c:pt idx="2">
                  <c:v>727.92792792792795</c:v>
                </c:pt>
                <c:pt idx="3">
                  <c:v>682.58928571428567</c:v>
                </c:pt>
                <c:pt idx="4">
                  <c:v>676.92307692307691</c:v>
                </c:pt>
                <c:pt idx="5">
                  <c:v>631.86813186813185</c:v>
                </c:pt>
                <c:pt idx="6">
                  <c:v>624.09638554216872</c:v>
                </c:pt>
                <c:pt idx="7">
                  <c:v>612.78409090909088</c:v>
                </c:pt>
                <c:pt idx="8">
                  <c:v>608.33333333333337</c:v>
                </c:pt>
                <c:pt idx="9">
                  <c:v>589.13043478260875</c:v>
                </c:pt>
                <c:pt idx="10">
                  <c:v>577.97833935018048</c:v>
                </c:pt>
                <c:pt idx="11">
                  <c:v>524.24242424242425</c:v>
                </c:pt>
                <c:pt idx="12">
                  <c:v>518.60465116279067</c:v>
                </c:pt>
                <c:pt idx="13">
                  <c:v>515.55555555555554</c:v>
                </c:pt>
                <c:pt idx="14">
                  <c:v>493.33333333333331</c:v>
                </c:pt>
                <c:pt idx="15">
                  <c:v>484.72222222222223</c:v>
                </c:pt>
                <c:pt idx="16">
                  <c:v>470.04889975550122</c:v>
                </c:pt>
                <c:pt idx="17">
                  <c:v>452.91005291005291</c:v>
                </c:pt>
                <c:pt idx="18">
                  <c:v>447.6878612716763</c:v>
                </c:pt>
                <c:pt idx="19">
                  <c:v>445.94594594594594</c:v>
                </c:pt>
                <c:pt idx="20">
                  <c:v>432.22222222222223</c:v>
                </c:pt>
                <c:pt idx="21">
                  <c:v>430.84745762711867</c:v>
                </c:pt>
                <c:pt idx="22">
                  <c:v>427.51937984496124</c:v>
                </c:pt>
                <c:pt idx="23">
                  <c:v>418.11023622047242</c:v>
                </c:pt>
                <c:pt idx="24">
                  <c:v>401.78571428571428</c:v>
                </c:pt>
                <c:pt idx="25">
                  <c:v>389.52380952380952</c:v>
                </c:pt>
                <c:pt idx="26">
                  <c:v>377.13310580204779</c:v>
                </c:pt>
                <c:pt idx="27">
                  <c:v>361.70886075949369</c:v>
                </c:pt>
                <c:pt idx="28">
                  <c:v>355.55555555555554</c:v>
                </c:pt>
                <c:pt idx="29">
                  <c:v>352.17391304347825</c:v>
                </c:pt>
                <c:pt idx="30">
                  <c:v>342.61603375527426</c:v>
                </c:pt>
                <c:pt idx="31">
                  <c:v>325.64102564102564</c:v>
                </c:pt>
                <c:pt idx="32">
                  <c:v>309.61538461538464</c:v>
                </c:pt>
                <c:pt idx="33">
                  <c:v>297.36842105263156</c:v>
                </c:pt>
                <c:pt idx="34">
                  <c:v>249.7560975609756</c:v>
                </c:pt>
                <c:pt idx="35">
                  <c:v>249.6</c:v>
                </c:pt>
                <c:pt idx="36">
                  <c:v>215.55555555555554</c:v>
                </c:pt>
                <c:pt idx="37">
                  <c:v>168.53932584269663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1-A34C-B8C1-F99AE6C18059}"/>
            </c:ext>
          </c:extLst>
        </c:ser>
        <c:ser>
          <c:idx val="1"/>
          <c:order val="2"/>
          <c:tx>
            <c:strRef>
              <c:f>ratios!$C$3</c:f>
              <c:strCache>
                <c:ptCount val="1"/>
                <c:pt idx="0">
                  <c:v>2025 $m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ratios!$A$4:$A$41</c:f>
              <c:strCache>
                <c:ptCount val="38"/>
                <c:pt idx="0">
                  <c:v>Tokyo</c:v>
                </c:pt>
                <c:pt idx="1">
                  <c:v>Melbourne</c:v>
                </c:pt>
                <c:pt idx="2">
                  <c:v>Singapore</c:v>
                </c:pt>
                <c:pt idx="3">
                  <c:v>Sydney</c:v>
                </c:pt>
                <c:pt idx="4">
                  <c:v>Brisbane</c:v>
                </c:pt>
                <c:pt idx="5">
                  <c:v>Milan</c:v>
                </c:pt>
                <c:pt idx="6">
                  <c:v>Rome</c:v>
                </c:pt>
                <c:pt idx="7">
                  <c:v>London</c:v>
                </c:pt>
                <c:pt idx="8">
                  <c:v>Frankfurt</c:v>
                </c:pt>
                <c:pt idx="9">
                  <c:v>Toronto</c:v>
                </c:pt>
                <c:pt idx="10">
                  <c:v>Paris</c:v>
                </c:pt>
                <c:pt idx="11">
                  <c:v>Perth</c:v>
                </c:pt>
                <c:pt idx="12">
                  <c:v>Dublin</c:v>
                </c:pt>
                <c:pt idx="13">
                  <c:v>Vancouver</c:v>
                </c:pt>
                <c:pt idx="14">
                  <c:v>Lisbon</c:v>
                </c:pt>
                <c:pt idx="15">
                  <c:v>Madrid</c:v>
                </c:pt>
                <c:pt idx="16">
                  <c:v>New York City</c:v>
                </c:pt>
                <c:pt idx="17">
                  <c:v>The Bay Area</c:v>
                </c:pt>
                <c:pt idx="18">
                  <c:v>Hong Kong</c:v>
                </c:pt>
                <c:pt idx="19">
                  <c:v>Seoul</c:v>
                </c:pt>
                <c:pt idx="20">
                  <c:v>Zurich</c:v>
                </c:pt>
                <c:pt idx="21">
                  <c:v>Chicago</c:v>
                </c:pt>
                <c:pt idx="22">
                  <c:v>Los Angeles</c:v>
                </c:pt>
                <c:pt idx="23">
                  <c:v>Seattle</c:v>
                </c:pt>
                <c:pt idx="24">
                  <c:v>Boston</c:v>
                </c:pt>
                <c:pt idx="25">
                  <c:v>Houston</c:v>
                </c:pt>
                <c:pt idx="26">
                  <c:v>Shanghai</c:v>
                </c:pt>
                <c:pt idx="27">
                  <c:v>Beijing</c:v>
                </c:pt>
                <c:pt idx="28">
                  <c:v>Austin</c:v>
                </c:pt>
                <c:pt idx="29">
                  <c:v>Guangzhou</c:v>
                </c:pt>
                <c:pt idx="30">
                  <c:v>Dubai</c:v>
                </c:pt>
                <c:pt idx="31">
                  <c:v>Shenzhen</c:v>
                </c:pt>
                <c:pt idx="32">
                  <c:v>Hangzhou</c:v>
                </c:pt>
                <c:pt idx="33">
                  <c:v>Tel Aviv</c:v>
                </c:pt>
                <c:pt idx="34">
                  <c:v>Mumbai</c:v>
                </c:pt>
                <c:pt idx="35">
                  <c:v>Delhi</c:v>
                </c:pt>
                <c:pt idx="36">
                  <c:v>Miami</c:v>
                </c:pt>
                <c:pt idx="37">
                  <c:v>Moscow</c:v>
                </c:pt>
              </c:strCache>
            </c:strRef>
          </c:cat>
          <c:val>
            <c:numRef>
              <c:f>ratios!$C$4:$C$41</c:f>
            </c:numRef>
          </c:val>
          <c:extLst>
            <c:ext xmlns:c16="http://schemas.microsoft.com/office/drawing/2014/chart" uri="{C3380CC4-5D6E-409C-BE32-E72D297353CC}">
              <c16:uniqueId val="{00000001-49D1-A34C-B8C1-F99AE6C18059}"/>
            </c:ext>
          </c:extLst>
        </c:ser>
        <c:ser>
          <c:idx val="2"/>
          <c:order val="3"/>
          <c:tx>
            <c:strRef>
              <c:f>ratios!$D$3</c:f>
              <c:strCache>
                <c:ptCount val="1"/>
                <c:pt idx="0">
                  <c:v>2025 $100m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ratios!$A$4:$A$41</c:f>
              <c:strCache>
                <c:ptCount val="38"/>
                <c:pt idx="0">
                  <c:v>Tokyo</c:v>
                </c:pt>
                <c:pt idx="1">
                  <c:v>Melbourne</c:v>
                </c:pt>
                <c:pt idx="2">
                  <c:v>Singapore</c:v>
                </c:pt>
                <c:pt idx="3">
                  <c:v>Sydney</c:v>
                </c:pt>
                <c:pt idx="4">
                  <c:v>Brisbane</c:v>
                </c:pt>
                <c:pt idx="5">
                  <c:v>Milan</c:v>
                </c:pt>
                <c:pt idx="6">
                  <c:v>Rome</c:v>
                </c:pt>
                <c:pt idx="7">
                  <c:v>London</c:v>
                </c:pt>
                <c:pt idx="8">
                  <c:v>Frankfurt</c:v>
                </c:pt>
                <c:pt idx="9">
                  <c:v>Toronto</c:v>
                </c:pt>
                <c:pt idx="10">
                  <c:v>Paris</c:v>
                </c:pt>
                <c:pt idx="11">
                  <c:v>Perth</c:v>
                </c:pt>
                <c:pt idx="12">
                  <c:v>Dublin</c:v>
                </c:pt>
                <c:pt idx="13">
                  <c:v>Vancouver</c:v>
                </c:pt>
                <c:pt idx="14">
                  <c:v>Lisbon</c:v>
                </c:pt>
                <c:pt idx="15">
                  <c:v>Madrid</c:v>
                </c:pt>
                <c:pt idx="16">
                  <c:v>New York City</c:v>
                </c:pt>
                <c:pt idx="17">
                  <c:v>The Bay Area</c:v>
                </c:pt>
                <c:pt idx="18">
                  <c:v>Hong Kong</c:v>
                </c:pt>
                <c:pt idx="19">
                  <c:v>Seoul</c:v>
                </c:pt>
                <c:pt idx="20">
                  <c:v>Zurich</c:v>
                </c:pt>
                <c:pt idx="21">
                  <c:v>Chicago</c:v>
                </c:pt>
                <c:pt idx="22">
                  <c:v>Los Angeles</c:v>
                </c:pt>
                <c:pt idx="23">
                  <c:v>Seattle</c:v>
                </c:pt>
                <c:pt idx="24">
                  <c:v>Boston</c:v>
                </c:pt>
                <c:pt idx="25">
                  <c:v>Houston</c:v>
                </c:pt>
                <c:pt idx="26">
                  <c:v>Shanghai</c:v>
                </c:pt>
                <c:pt idx="27">
                  <c:v>Beijing</c:v>
                </c:pt>
                <c:pt idx="28">
                  <c:v>Austin</c:v>
                </c:pt>
                <c:pt idx="29">
                  <c:v>Guangzhou</c:v>
                </c:pt>
                <c:pt idx="30">
                  <c:v>Dubai</c:v>
                </c:pt>
                <c:pt idx="31">
                  <c:v>Shenzhen</c:v>
                </c:pt>
                <c:pt idx="32">
                  <c:v>Hangzhou</c:v>
                </c:pt>
                <c:pt idx="33">
                  <c:v>Tel Aviv</c:v>
                </c:pt>
                <c:pt idx="34">
                  <c:v>Mumbai</c:v>
                </c:pt>
                <c:pt idx="35">
                  <c:v>Delhi</c:v>
                </c:pt>
                <c:pt idx="36">
                  <c:v>Miami</c:v>
                </c:pt>
                <c:pt idx="37">
                  <c:v>Moscow</c:v>
                </c:pt>
              </c:strCache>
            </c:strRef>
          </c:cat>
          <c:val>
            <c:numRef>
              <c:f>ratios!$D$4:$D$41</c:f>
            </c:numRef>
          </c:val>
          <c:extLst>
            <c:ext xmlns:c16="http://schemas.microsoft.com/office/drawing/2014/chart" uri="{C3380CC4-5D6E-409C-BE32-E72D297353CC}">
              <c16:uniqueId val="{00000002-49D1-A34C-B8C1-F99AE6C18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-23"/>
        <c:axId val="987749855"/>
        <c:axId val="987751567"/>
      </c:barChart>
      <c:catAx>
        <c:axId val="98774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751567"/>
        <c:crosses val="autoZero"/>
        <c:auto val="1"/>
        <c:lblAlgn val="ctr"/>
        <c:lblOffset val="100"/>
        <c:noMultiLvlLbl val="0"/>
      </c:catAx>
      <c:valAx>
        <c:axId val="987751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749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40585809723708"/>
          <c:y val="0.10291801760074108"/>
          <c:w val="0.11887213485982963"/>
          <c:h val="0.105477962535203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 in Henley &amp; Partners ratio of millionaires to centimillionaires, 2023 to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011570210907135E-2"/>
          <c:y val="9.8251655629139067E-2"/>
          <c:w val="0.91851256146324523"/>
          <c:h val="0.84050790008864784"/>
        </c:manualLayout>
      </c:layout>
      <c:barChart>
        <c:barDir val="col"/>
        <c:grouping val="clustered"/>
        <c:varyColors val="0"/>
        <c:ser>
          <c:idx val="3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ratios!$A$4:$A$41</c:f>
              <c:strCache>
                <c:ptCount val="38"/>
                <c:pt idx="0">
                  <c:v>Tokyo</c:v>
                </c:pt>
                <c:pt idx="1">
                  <c:v>Melbourne</c:v>
                </c:pt>
                <c:pt idx="2">
                  <c:v>Singapore</c:v>
                </c:pt>
                <c:pt idx="3">
                  <c:v>Sydney</c:v>
                </c:pt>
                <c:pt idx="4">
                  <c:v>Brisbane</c:v>
                </c:pt>
                <c:pt idx="5">
                  <c:v>Milan</c:v>
                </c:pt>
                <c:pt idx="6">
                  <c:v>Rome</c:v>
                </c:pt>
                <c:pt idx="7">
                  <c:v>London</c:v>
                </c:pt>
                <c:pt idx="8">
                  <c:v>Frankfurt</c:v>
                </c:pt>
                <c:pt idx="9">
                  <c:v>Toronto</c:v>
                </c:pt>
                <c:pt idx="10">
                  <c:v>Paris</c:v>
                </c:pt>
                <c:pt idx="11">
                  <c:v>Perth</c:v>
                </c:pt>
                <c:pt idx="12">
                  <c:v>Dublin</c:v>
                </c:pt>
                <c:pt idx="13">
                  <c:v>Vancouver</c:v>
                </c:pt>
                <c:pt idx="14">
                  <c:v>Lisbon</c:v>
                </c:pt>
                <c:pt idx="15">
                  <c:v>Madrid</c:v>
                </c:pt>
                <c:pt idx="16">
                  <c:v>New York City</c:v>
                </c:pt>
                <c:pt idx="17">
                  <c:v>The Bay Area</c:v>
                </c:pt>
                <c:pt idx="18">
                  <c:v>Hong Kong</c:v>
                </c:pt>
                <c:pt idx="19">
                  <c:v>Seoul</c:v>
                </c:pt>
                <c:pt idx="20">
                  <c:v>Zurich</c:v>
                </c:pt>
                <c:pt idx="21">
                  <c:v>Chicago</c:v>
                </c:pt>
                <c:pt idx="22">
                  <c:v>Los Angeles</c:v>
                </c:pt>
                <c:pt idx="23">
                  <c:v>Seattle</c:v>
                </c:pt>
                <c:pt idx="24">
                  <c:v>Boston</c:v>
                </c:pt>
                <c:pt idx="25">
                  <c:v>Houston</c:v>
                </c:pt>
                <c:pt idx="26">
                  <c:v>Shanghai</c:v>
                </c:pt>
                <c:pt idx="27">
                  <c:v>Beijing</c:v>
                </c:pt>
                <c:pt idx="28">
                  <c:v>Austin</c:v>
                </c:pt>
                <c:pt idx="29">
                  <c:v>Guangzhou</c:v>
                </c:pt>
                <c:pt idx="30">
                  <c:v>Dubai</c:v>
                </c:pt>
                <c:pt idx="31">
                  <c:v>Shenzhen</c:v>
                </c:pt>
                <c:pt idx="32">
                  <c:v>Hangzhou</c:v>
                </c:pt>
                <c:pt idx="33">
                  <c:v>Tel Aviv</c:v>
                </c:pt>
                <c:pt idx="34">
                  <c:v>Mumbai</c:v>
                </c:pt>
                <c:pt idx="35">
                  <c:v>Delhi</c:v>
                </c:pt>
                <c:pt idx="36">
                  <c:v>Miami</c:v>
                </c:pt>
                <c:pt idx="37">
                  <c:v>Moscow</c:v>
                </c:pt>
              </c:strCache>
            </c:strRef>
          </c:cat>
          <c:val>
            <c:numRef>
              <c:f>ratios!$F$4:$F$41</c:f>
              <c:numCache>
                <c:formatCode>0.00%</c:formatCode>
                <c:ptCount val="38"/>
                <c:pt idx="0">
                  <c:v>-3.9227648155501171E-2</c:v>
                </c:pt>
                <c:pt idx="1">
                  <c:v>0.11516203703703698</c:v>
                </c:pt>
                <c:pt idx="2">
                  <c:v>-2.5477372416148336E-3</c:v>
                </c:pt>
                <c:pt idx="3">
                  <c:v>-1.0272430485196549E-2</c:v>
                </c:pt>
                <c:pt idx="4">
                  <c:v>-4.5092838196286511E-2</c:v>
                </c:pt>
                <c:pt idx="5">
                  <c:v>2.9652886795743516E-3</c:v>
                </c:pt>
                <c:pt idx="6">
                  <c:v>4.9365604008956288E-2</c:v>
                </c:pt>
                <c:pt idx="7">
                  <c:v>-8.7949260042283317E-2</c:v>
                </c:pt>
                <c:pt idx="8">
                  <c:v>1.1904761904762085E-2</c:v>
                </c:pt>
                <c:pt idx="9">
                  <c:v>8.0819143660109338E-2</c:v>
                </c:pt>
                <c:pt idx="10">
                  <c:v>-0.21693257249330389</c:v>
                </c:pt>
                <c:pt idx="11">
                  <c:v>-0.18038795029945465</c:v>
                </c:pt>
                <c:pt idx="12">
                  <c:v>0.12740141557128415</c:v>
                </c:pt>
                <c:pt idx="13">
                  <c:v>-7.3935061066428331E-2</c:v>
                </c:pt>
                <c:pt idx="14">
                  <c:v>-0.16987179487179493</c:v>
                </c:pt>
                <c:pt idx="15">
                  <c:v>1.9588122605364022E-2</c:v>
                </c:pt>
                <c:pt idx="16">
                  <c:v>9.276571264202893E-4</c:v>
                </c:pt>
                <c:pt idx="17">
                  <c:v>-4.1956743711124567E-4</c:v>
                </c:pt>
                <c:pt idx="18">
                  <c:v>2.5442453188118108E-3</c:v>
                </c:pt>
                <c:pt idx="19">
                  <c:v>5.2800222903315541E-2</c:v>
                </c:pt>
                <c:pt idx="20">
                  <c:v>8.8172764909925094E-2</c:v>
                </c:pt>
                <c:pt idx="21">
                  <c:v>2.5000000000000133E-2</c:v>
                </c:pt>
                <c:pt idx="22">
                  <c:v>-9.284210049591568E-4</c:v>
                </c:pt>
                <c:pt idx="23">
                  <c:v>1.8086848054883475E-3</c:v>
                </c:pt>
                <c:pt idx="24">
                  <c:v>2.0554984583760483E-3</c:v>
                </c:pt>
                <c:pt idx="25">
                  <c:v>0.10727580372250434</c:v>
                </c:pt>
                <c:pt idx="26">
                  <c:v>-1.5658874793397226E-2</c:v>
                </c:pt>
                <c:pt idx="27">
                  <c:v>-1.2095420525681799E-3</c:v>
                </c:pt>
                <c:pt idx="28">
                  <c:v>2.5500910746811822E-3</c:v>
                </c:pt>
                <c:pt idx="29">
                  <c:v>-4.0888066604995443E-2</c:v>
                </c:pt>
                <c:pt idx="30">
                  <c:v>3.1855306338983924E-2</c:v>
                </c:pt>
                <c:pt idx="31">
                  <c:v>-2.4126129158952292E-3</c:v>
                </c:pt>
                <c:pt idx="32">
                  <c:v>-1.897773279352144E-3</c:v>
                </c:pt>
                <c:pt idx="33">
                  <c:v>-0.24822590183323479</c:v>
                </c:pt>
                <c:pt idx="34">
                  <c:v>7.0624948673714272E-4</c:v>
                </c:pt>
                <c:pt idx="35">
                  <c:v>5.2980132450253237E-5</c:v>
                </c:pt>
                <c:pt idx="36">
                  <c:v>-9.2397660818713478E-2</c:v>
                </c:pt>
                <c:pt idx="37">
                  <c:v>0.19701225740551576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E-F04F-BAB2-9BD4467A73EC}"/>
            </c:ext>
          </c:extLst>
        </c:ser>
        <c:ser>
          <c:idx val="1"/>
          <c:order val="1"/>
          <c:tx>
            <c:strRef>
              <c:f>ratios!$C$3</c:f>
              <c:strCache>
                <c:ptCount val="1"/>
                <c:pt idx="0">
                  <c:v>2025 $m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ratios!$A$4:$A$41</c:f>
              <c:strCache>
                <c:ptCount val="38"/>
                <c:pt idx="0">
                  <c:v>Tokyo</c:v>
                </c:pt>
                <c:pt idx="1">
                  <c:v>Melbourne</c:v>
                </c:pt>
                <c:pt idx="2">
                  <c:v>Singapore</c:v>
                </c:pt>
                <c:pt idx="3">
                  <c:v>Sydney</c:v>
                </c:pt>
                <c:pt idx="4">
                  <c:v>Brisbane</c:v>
                </c:pt>
                <c:pt idx="5">
                  <c:v>Milan</c:v>
                </c:pt>
                <c:pt idx="6">
                  <c:v>Rome</c:v>
                </c:pt>
                <c:pt idx="7">
                  <c:v>London</c:v>
                </c:pt>
                <c:pt idx="8">
                  <c:v>Frankfurt</c:v>
                </c:pt>
                <c:pt idx="9">
                  <c:v>Toronto</c:v>
                </c:pt>
                <c:pt idx="10">
                  <c:v>Paris</c:v>
                </c:pt>
                <c:pt idx="11">
                  <c:v>Perth</c:v>
                </c:pt>
                <c:pt idx="12">
                  <c:v>Dublin</c:v>
                </c:pt>
                <c:pt idx="13">
                  <c:v>Vancouver</c:v>
                </c:pt>
                <c:pt idx="14">
                  <c:v>Lisbon</c:v>
                </c:pt>
                <c:pt idx="15">
                  <c:v>Madrid</c:v>
                </c:pt>
                <c:pt idx="16">
                  <c:v>New York City</c:v>
                </c:pt>
                <c:pt idx="17">
                  <c:v>The Bay Area</c:v>
                </c:pt>
                <c:pt idx="18">
                  <c:v>Hong Kong</c:v>
                </c:pt>
                <c:pt idx="19">
                  <c:v>Seoul</c:v>
                </c:pt>
                <c:pt idx="20">
                  <c:v>Zurich</c:v>
                </c:pt>
                <c:pt idx="21">
                  <c:v>Chicago</c:v>
                </c:pt>
                <c:pt idx="22">
                  <c:v>Los Angeles</c:v>
                </c:pt>
                <c:pt idx="23">
                  <c:v>Seattle</c:v>
                </c:pt>
                <c:pt idx="24">
                  <c:v>Boston</c:v>
                </c:pt>
                <c:pt idx="25">
                  <c:v>Houston</c:v>
                </c:pt>
                <c:pt idx="26">
                  <c:v>Shanghai</c:v>
                </c:pt>
                <c:pt idx="27">
                  <c:v>Beijing</c:v>
                </c:pt>
                <c:pt idx="28">
                  <c:v>Austin</c:v>
                </c:pt>
                <c:pt idx="29">
                  <c:v>Guangzhou</c:v>
                </c:pt>
                <c:pt idx="30">
                  <c:v>Dubai</c:v>
                </c:pt>
                <c:pt idx="31">
                  <c:v>Shenzhen</c:v>
                </c:pt>
                <c:pt idx="32">
                  <c:v>Hangzhou</c:v>
                </c:pt>
                <c:pt idx="33">
                  <c:v>Tel Aviv</c:v>
                </c:pt>
                <c:pt idx="34">
                  <c:v>Mumbai</c:v>
                </c:pt>
                <c:pt idx="35">
                  <c:v>Delhi</c:v>
                </c:pt>
                <c:pt idx="36">
                  <c:v>Miami</c:v>
                </c:pt>
                <c:pt idx="37">
                  <c:v>Moscow</c:v>
                </c:pt>
              </c:strCache>
            </c:strRef>
          </c:cat>
          <c:val>
            <c:numRef>
              <c:f>ratios!$C$4:$C$41</c:f>
            </c:numRef>
          </c:val>
          <c:extLst>
            <c:ext xmlns:c16="http://schemas.microsoft.com/office/drawing/2014/chart" uri="{C3380CC4-5D6E-409C-BE32-E72D297353CC}">
              <c16:uniqueId val="{00000002-993E-F04F-BAB2-9BD4467A73EC}"/>
            </c:ext>
          </c:extLst>
        </c:ser>
        <c:ser>
          <c:idx val="2"/>
          <c:order val="2"/>
          <c:tx>
            <c:strRef>
              <c:f>ratios!$D$3</c:f>
              <c:strCache>
                <c:ptCount val="1"/>
                <c:pt idx="0">
                  <c:v>2025 $100m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ratios!$A$4:$A$41</c:f>
              <c:strCache>
                <c:ptCount val="38"/>
                <c:pt idx="0">
                  <c:v>Tokyo</c:v>
                </c:pt>
                <c:pt idx="1">
                  <c:v>Melbourne</c:v>
                </c:pt>
                <c:pt idx="2">
                  <c:v>Singapore</c:v>
                </c:pt>
                <c:pt idx="3">
                  <c:v>Sydney</c:v>
                </c:pt>
                <c:pt idx="4">
                  <c:v>Brisbane</c:v>
                </c:pt>
                <c:pt idx="5">
                  <c:v>Milan</c:v>
                </c:pt>
                <c:pt idx="6">
                  <c:v>Rome</c:v>
                </c:pt>
                <c:pt idx="7">
                  <c:v>London</c:v>
                </c:pt>
                <c:pt idx="8">
                  <c:v>Frankfurt</c:v>
                </c:pt>
                <c:pt idx="9">
                  <c:v>Toronto</c:v>
                </c:pt>
                <c:pt idx="10">
                  <c:v>Paris</c:v>
                </c:pt>
                <c:pt idx="11">
                  <c:v>Perth</c:v>
                </c:pt>
                <c:pt idx="12">
                  <c:v>Dublin</c:v>
                </c:pt>
                <c:pt idx="13">
                  <c:v>Vancouver</c:v>
                </c:pt>
                <c:pt idx="14">
                  <c:v>Lisbon</c:v>
                </c:pt>
                <c:pt idx="15">
                  <c:v>Madrid</c:v>
                </c:pt>
                <c:pt idx="16">
                  <c:v>New York City</c:v>
                </c:pt>
                <c:pt idx="17">
                  <c:v>The Bay Area</c:v>
                </c:pt>
                <c:pt idx="18">
                  <c:v>Hong Kong</c:v>
                </c:pt>
                <c:pt idx="19">
                  <c:v>Seoul</c:v>
                </c:pt>
                <c:pt idx="20">
                  <c:v>Zurich</c:v>
                </c:pt>
                <c:pt idx="21">
                  <c:v>Chicago</c:v>
                </c:pt>
                <c:pt idx="22">
                  <c:v>Los Angeles</c:v>
                </c:pt>
                <c:pt idx="23">
                  <c:v>Seattle</c:v>
                </c:pt>
                <c:pt idx="24">
                  <c:v>Boston</c:v>
                </c:pt>
                <c:pt idx="25">
                  <c:v>Houston</c:v>
                </c:pt>
                <c:pt idx="26">
                  <c:v>Shanghai</c:v>
                </c:pt>
                <c:pt idx="27">
                  <c:v>Beijing</c:v>
                </c:pt>
                <c:pt idx="28">
                  <c:v>Austin</c:v>
                </c:pt>
                <c:pt idx="29">
                  <c:v>Guangzhou</c:v>
                </c:pt>
                <c:pt idx="30">
                  <c:v>Dubai</c:v>
                </c:pt>
                <c:pt idx="31">
                  <c:v>Shenzhen</c:v>
                </c:pt>
                <c:pt idx="32">
                  <c:v>Hangzhou</c:v>
                </c:pt>
                <c:pt idx="33">
                  <c:v>Tel Aviv</c:v>
                </c:pt>
                <c:pt idx="34">
                  <c:v>Mumbai</c:v>
                </c:pt>
                <c:pt idx="35">
                  <c:v>Delhi</c:v>
                </c:pt>
                <c:pt idx="36">
                  <c:v>Miami</c:v>
                </c:pt>
                <c:pt idx="37">
                  <c:v>Moscow</c:v>
                </c:pt>
              </c:strCache>
            </c:strRef>
          </c:cat>
          <c:val>
            <c:numRef>
              <c:f>ratios!$D$4:$D$41</c:f>
            </c:numRef>
          </c:val>
          <c:extLst>
            <c:ext xmlns:c16="http://schemas.microsoft.com/office/drawing/2014/chart" uri="{C3380CC4-5D6E-409C-BE32-E72D297353CC}">
              <c16:uniqueId val="{00000003-993E-F04F-BAB2-9BD4467A7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-23"/>
        <c:axId val="987749855"/>
        <c:axId val="987751567"/>
      </c:barChart>
      <c:catAx>
        <c:axId val="98774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751567"/>
        <c:crosses val="autoZero"/>
        <c:auto val="1"/>
        <c:lblAlgn val="ctr"/>
        <c:lblOffset val="100"/>
        <c:noMultiLvlLbl val="0"/>
      </c:catAx>
      <c:valAx>
        <c:axId val="987751567"/>
        <c:scaling>
          <c:orientation val="minMax"/>
          <c:min val="-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7749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2</xdr:row>
      <xdr:rowOff>88900</xdr:rowOff>
    </xdr:from>
    <xdr:to>
      <xdr:col>15</xdr:col>
      <xdr:colOff>38100</xdr:colOff>
      <xdr:row>22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187680-C514-128A-A1F3-95B401A23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558800</xdr:colOff>
      <xdr:row>60</xdr:row>
      <xdr:rowOff>93134</xdr:rowOff>
    </xdr:from>
    <xdr:to>
      <xdr:col>13</xdr:col>
      <xdr:colOff>721783</xdr:colOff>
      <xdr:row>80</xdr:row>
      <xdr:rowOff>188384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973890-385A-974C-BADB-345D84000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26</xdr:row>
      <xdr:rowOff>0</xdr:rowOff>
    </xdr:from>
    <xdr:to>
      <xdr:col>14</xdr:col>
      <xdr:colOff>162984</xdr:colOff>
      <xdr:row>46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38850D0-B033-B842-8D7C-D79E99947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783166</xdr:colOff>
      <xdr:row>83</xdr:row>
      <xdr:rowOff>101600</xdr:rowOff>
    </xdr:from>
    <xdr:to>
      <xdr:col>11</xdr:col>
      <xdr:colOff>376766</xdr:colOff>
      <xdr:row>97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14AB82E-1DC5-4605-0BB2-2EF3BB492E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99</xdr:row>
      <xdr:rowOff>8466</xdr:rowOff>
    </xdr:from>
    <xdr:to>
      <xdr:col>14</xdr:col>
      <xdr:colOff>656167</xdr:colOff>
      <xdr:row>126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510529E-B8E3-984F-AB35-9CC0CEA14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0.06846</cdr:x>
      <cdr:y>0.23474</cdr:y>
    </cdr:from>
    <cdr:to>
      <cdr:x>0.97987</cdr:x>
      <cdr:y>0.23689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57FF3F1B-8715-9361-3A9A-4B23157C3EA5}"/>
            </a:ext>
          </a:extLst>
        </cdr:cNvPr>
        <cdr:cNvCxnSpPr/>
      </cdr:nvCxnSpPr>
      <cdr:spPr>
        <a:xfrm xmlns:a="http://schemas.openxmlformats.org/drawingml/2006/main">
          <a:off x="647734" y="1288851"/>
          <a:ext cx="8623306" cy="11804"/>
        </a:xfrm>
        <a:prstGeom xmlns:a="http://schemas.openxmlformats.org/drawingml/2006/main" prst="line">
          <a:avLst/>
        </a:prstGeom>
        <a:ln xmlns:a="http://schemas.openxmlformats.org/drawingml/2006/main" w="34925">
          <a:solidFill>
            <a:srgbClr val="FF00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503424</xdr:colOff>
      <xdr:row>1</xdr:row>
      <xdr:rowOff>148738</xdr:rowOff>
    </xdr:from>
    <xdr:to>
      <xdr:col>19</xdr:col>
      <xdr:colOff>675904</xdr:colOff>
      <xdr:row>21</xdr:row>
      <xdr:rowOff>189069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74EBDE-ED9A-A942-9E06-ED1A54F45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526307</xdr:colOff>
      <xdr:row>25</xdr:row>
      <xdr:rowOff>171621</xdr:rowOff>
    </xdr:from>
    <xdr:to>
      <xdr:col>17</xdr:col>
      <xdr:colOff>698786</xdr:colOff>
      <xdr:row>46</xdr:row>
      <xdr:rowOff>6006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A9E641-E30F-D047-882D-C10E58EDD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50</xdr:row>
      <xdr:rowOff>0</xdr:rowOff>
    </xdr:from>
    <xdr:to>
      <xdr:col>18</xdr:col>
      <xdr:colOff>172480</xdr:colOff>
      <xdr:row>70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AD9871-3216-C740-8D77-EFA37F3BC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367632</xdr:colOff>
      <xdr:row>72</xdr:row>
      <xdr:rowOff>55701</xdr:rowOff>
    </xdr:from>
    <xdr:to>
      <xdr:col>14</xdr:col>
      <xdr:colOff>817702</xdr:colOff>
      <xdr:row>85</xdr:row>
      <xdr:rowOff>192059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EF5CFC3-F06D-B046-89C9-87C04678A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0</xdr:row>
      <xdr:rowOff>0</xdr:rowOff>
    </xdr:from>
    <xdr:to>
      <xdr:col>14</xdr:col>
      <xdr:colOff>654050</xdr:colOff>
      <xdr:row>20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378DCB-C11D-1647-8D4D-EF493F57D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444500</xdr:colOff>
      <xdr:row>21</xdr:row>
      <xdr:rowOff>190500</xdr:rowOff>
    </xdr:from>
    <xdr:to>
      <xdr:col>14</xdr:col>
      <xdr:colOff>603250</xdr:colOff>
      <xdr:row>42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77DCCE-D858-8040-BD72-7FEA617D2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47</xdr:row>
      <xdr:rowOff>0</xdr:rowOff>
    </xdr:from>
    <xdr:to>
      <xdr:col>14</xdr:col>
      <xdr:colOff>158750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4FA4B4E-E12B-2248-B34A-73B535AF1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711200</xdr:colOff>
      <xdr:row>1</xdr:row>
      <xdr:rowOff>177800</xdr:rowOff>
    </xdr:from>
    <xdr:to>
      <xdr:col>14</xdr:col>
      <xdr:colOff>44450</xdr:colOff>
      <xdr:row>22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2D2C55-2C00-BE49-8257-9EC16DE1C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787400</xdr:colOff>
      <xdr:row>25</xdr:row>
      <xdr:rowOff>114300</xdr:rowOff>
    </xdr:from>
    <xdr:to>
      <xdr:col>14</xdr:col>
      <xdr:colOff>120650</xdr:colOff>
      <xdr:row>46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B8E5855-3888-3449-B4F2-A85239C6B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558800</xdr:colOff>
      <xdr:row>2</xdr:row>
      <xdr:rowOff>139700</xdr:rowOff>
    </xdr:from>
    <xdr:to>
      <xdr:col>19</xdr:col>
      <xdr:colOff>38100</xdr:colOff>
      <xdr:row>32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9DFEDE-9CD5-F64E-A3F4-6EC59584F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36</xdr:row>
      <xdr:rowOff>165653</xdr:rowOff>
    </xdr:from>
    <xdr:to>
      <xdr:col>21</xdr:col>
      <xdr:colOff>694162</xdr:colOff>
      <xdr:row>66</xdr:row>
      <xdr:rowOff>138518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1166C0-F90C-5C4F-B6AA-0BF015DA4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 Neidle" id="{7982DC8D-73D5-9246-B29D-3CFB271AF8B3}" userId="3a3c32322003028f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8" dT="2025-07-20T12:23:27.77" personId="{7982DC8D-73D5-9246-B29D-3CFB271AF8B3}" id="{FA6F9484-473E-C944-B016-B8A3DE001DA6}">
    <text>switzerland, repeats previous year so deleted</text>
  </threadedComment>
  <threadedComment ref="C75" dT="2025-07-20T12:24:52.10" personId="{7982DC8D-73D5-9246-B29D-3CFB271AF8B3}" id="{28B6ADF6-73FB-D04F-85B6-7F52E021491B}">
    <text>UAE repeated data so deleting from digit check</text>
  </threadedComment>
  <threadedComment ref="C98" dT="2025-07-20T12:23:27.77" personId="{7982DC8D-73D5-9246-B29D-3CFB271AF8B3}" id="{8654B60B-5489-CA4D-8212-B02C44C18173}">
    <text>switzerland, repeats previous year so deleted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nleyglobal.com/publications/wealthiest-cities-2025/top-50-cities-millionaires" TargetMode="External"/><Relationship Id="rId2" Type="http://schemas.openxmlformats.org/officeDocument/2006/relationships/hyperlink" Target="https://www.henleyglobal.com/publications/wealthiest-cities-2024" TargetMode="External"/><Relationship Id="rId1" Type="http://schemas.openxmlformats.org/officeDocument/2006/relationships/hyperlink" Target="https://www.henleyglobal.com/publications/wealthiest-cities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eb.archive.org/web/20250625071735/https:/e.issuu.com/embed.html?u=newworldwealth&amp;d=gwmr_2020" TargetMode="External"/><Relationship Id="rId2" Type="http://schemas.openxmlformats.org/officeDocument/2006/relationships/hyperlink" Target="https://web.archive.org/web/20250706235035/https:/e.issuu.com/embed.html?u=newworldwealth&amp;d=gwmr_2019" TargetMode="External"/><Relationship Id="rId1" Type="http://schemas.openxmlformats.org/officeDocument/2006/relationships/hyperlink" Target="https://web.archive.org/web/20210420171554/https:/www.afrasiabank.com/media/2915/gwmr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2E107-ACE5-C14F-82A0-934B4E2183EC}">
  <sheetPr>
    <tabColor rgb="FFFF0000"/>
  </sheetPr>
  <dimension ref="A1:F116"/>
  <sheetViews>
    <sheetView tabSelected="1" zoomScale="150" workbookViewId="0"/>
  </sheetViews>
  <sheetFormatPr baseColWidth="10" defaultRowHeight="16" x14ac:dyDescent="0.2"/>
  <cols>
    <col min="2" max="2" width="14.83203125" customWidth="1"/>
    <col min="3" max="3" width="15.1640625" customWidth="1"/>
    <col min="4" max="4" width="18.6640625" customWidth="1"/>
    <col min="5" max="5" width="17.5" customWidth="1"/>
  </cols>
  <sheetData>
    <row r="1" spans="1:5" x14ac:dyDescent="0.2">
      <c r="A1" s="2" t="s">
        <v>438</v>
      </c>
    </row>
    <row r="3" spans="1:5" x14ac:dyDescent="0.2">
      <c r="A3" s="2" t="s">
        <v>250</v>
      </c>
      <c r="E3" s="5"/>
    </row>
    <row r="4" spans="1:5" x14ac:dyDescent="0.2">
      <c r="E4" s="5"/>
    </row>
    <row r="5" spans="1:5" x14ac:dyDescent="0.2">
      <c r="B5" s="2" t="s">
        <v>232</v>
      </c>
      <c r="E5" s="7"/>
    </row>
    <row r="6" spans="1:5" x14ac:dyDescent="0.2">
      <c r="E6" s="5"/>
    </row>
    <row r="8" spans="1:5" x14ac:dyDescent="0.2">
      <c r="B8" t="s">
        <v>163</v>
      </c>
      <c r="C8" t="s">
        <v>179</v>
      </c>
      <c r="D8" t="s">
        <v>181</v>
      </c>
      <c r="E8" t="s">
        <v>180</v>
      </c>
    </row>
    <row r="9" spans="1:5" x14ac:dyDescent="0.2">
      <c r="A9">
        <v>0</v>
      </c>
      <c r="B9">
        <f>COUNTIF('world - all'!F$6:F$118,'world -digit checks'!A47)</f>
        <v>15</v>
      </c>
      <c r="C9">
        <f t="shared" ref="C9:C18" si="0">$B$19/10</f>
        <v>7.4</v>
      </c>
      <c r="D9" s="3">
        <v>0.11967899999999999</v>
      </c>
      <c r="E9" s="5">
        <f>D9*B19</f>
        <v>8.8562459999999987</v>
      </c>
    </row>
    <row r="10" spans="1:5" x14ac:dyDescent="0.2">
      <c r="A10">
        <v>1</v>
      </c>
      <c r="B10">
        <f>COUNTIF('world - all'!F$6:F$118,'world -digit checks'!A48)</f>
        <v>1</v>
      </c>
      <c r="C10">
        <f t="shared" si="0"/>
        <v>7.4</v>
      </c>
      <c r="D10" s="3">
        <v>0.11389000000000001</v>
      </c>
      <c r="E10" s="5">
        <f>D10*B19</f>
        <v>8.4278600000000008</v>
      </c>
    </row>
    <row r="11" spans="1:5" x14ac:dyDescent="0.2">
      <c r="A11">
        <v>2</v>
      </c>
      <c r="B11">
        <f>COUNTIF('world - all'!F$6:F$118,'world -digit checks'!A49)</f>
        <v>5</v>
      </c>
      <c r="C11">
        <f t="shared" si="0"/>
        <v>7.4</v>
      </c>
      <c r="D11" s="3">
        <v>0.108821</v>
      </c>
      <c r="E11" s="7">
        <f>D11*B19</f>
        <v>8.0527540000000002</v>
      </c>
    </row>
    <row r="12" spans="1:5" x14ac:dyDescent="0.2">
      <c r="A12">
        <v>3</v>
      </c>
      <c r="B12">
        <f>COUNTIF('world - all'!F$6:F$118,'world -digit checks'!A50)</f>
        <v>5</v>
      </c>
      <c r="C12">
        <f t="shared" si="0"/>
        <v>7.4</v>
      </c>
      <c r="D12" s="3">
        <v>0.10433000000000001</v>
      </c>
      <c r="E12" s="5">
        <f>D12*B19</f>
        <v>7.7204200000000007</v>
      </c>
    </row>
    <row r="13" spans="1:5" x14ac:dyDescent="0.2">
      <c r="A13">
        <v>4</v>
      </c>
      <c r="B13">
        <f>COUNTIF('world - all'!F$6:F$118,'world -digit checks'!A51)</f>
        <v>7</v>
      </c>
      <c r="C13">
        <f t="shared" si="0"/>
        <v>7.4</v>
      </c>
      <c r="D13" s="3">
        <v>0.10030799999999999</v>
      </c>
      <c r="E13" s="5">
        <f>D13*B19</f>
        <v>7.4227919999999994</v>
      </c>
    </row>
    <row r="14" spans="1:5" x14ac:dyDescent="0.2">
      <c r="A14">
        <v>5</v>
      </c>
      <c r="B14">
        <f>COUNTIF('world - all'!F$6:F$118,'world -digit checks'!A52)</f>
        <v>18</v>
      </c>
      <c r="C14">
        <f t="shared" si="0"/>
        <v>7.4</v>
      </c>
      <c r="D14" s="3">
        <v>9.6676999999999999E-2</v>
      </c>
      <c r="E14" s="5">
        <f>D14*B19</f>
        <v>7.1540980000000003</v>
      </c>
    </row>
    <row r="15" spans="1:5" x14ac:dyDescent="0.2">
      <c r="A15">
        <v>6</v>
      </c>
      <c r="B15">
        <f>COUNTIF('world - all'!F$6:F$118,'world -digit checks'!A53)</f>
        <v>4</v>
      </c>
      <c r="C15">
        <f t="shared" si="0"/>
        <v>7.4</v>
      </c>
      <c r="D15" s="3">
        <v>9.3375E-2</v>
      </c>
      <c r="E15" s="5">
        <f>D15*B19</f>
        <v>6.9097499999999998</v>
      </c>
    </row>
    <row r="16" spans="1:5" x14ac:dyDescent="0.2">
      <c r="A16">
        <v>7</v>
      </c>
      <c r="B16">
        <f>COUNTIF('world - all'!F$6:F$118,'world -digit checks'!A54)</f>
        <v>2</v>
      </c>
      <c r="C16">
        <f t="shared" si="0"/>
        <v>7.4</v>
      </c>
      <c r="D16" s="3">
        <v>9.0352000000000002E-2</v>
      </c>
      <c r="E16" s="5">
        <f>D16*B19</f>
        <v>6.6860480000000004</v>
      </c>
    </row>
    <row r="17" spans="1:5" x14ac:dyDescent="0.2">
      <c r="A17">
        <v>8</v>
      </c>
      <c r="B17">
        <f>COUNTIF('world - all'!F$6:F$118,'world -digit checks'!A55)</f>
        <v>13</v>
      </c>
      <c r="C17">
        <f t="shared" si="0"/>
        <v>7.4</v>
      </c>
      <c r="D17" s="3">
        <v>8.7569999999999995E-2</v>
      </c>
      <c r="E17" s="5">
        <f>D17*B19</f>
        <v>6.4801799999999998</v>
      </c>
    </row>
    <row r="18" spans="1:5" x14ac:dyDescent="0.2">
      <c r="A18">
        <v>9</v>
      </c>
      <c r="B18">
        <f>COUNTIF('world - all'!F$6:F$118,'world -digit checks'!A56)</f>
        <v>4</v>
      </c>
      <c r="C18">
        <f t="shared" si="0"/>
        <v>7.4</v>
      </c>
      <c r="D18" s="3">
        <v>8.4997000000000003E-2</v>
      </c>
      <c r="E18" s="5">
        <f>D18*B19</f>
        <v>6.2897780000000001</v>
      </c>
    </row>
    <row r="19" spans="1:5" x14ac:dyDescent="0.2">
      <c r="A19" s="2"/>
      <c r="B19" s="2">
        <f>SUM(B9:B18)</f>
        <v>74</v>
      </c>
      <c r="C19" s="2">
        <f>SUM(C9:C18)</f>
        <v>74</v>
      </c>
      <c r="D19" s="2"/>
      <c r="E19" s="2"/>
    </row>
    <row r="21" spans="1:5" s="13" customFormat="1" x14ac:dyDescent="0.2">
      <c r="B21" s="14" t="s">
        <v>165</v>
      </c>
      <c r="C21" s="14">
        <f>_xlfn.CHISQ.TEST(B9:B18,C9:C18)</f>
        <v>4.2197696309330542E-6</v>
      </c>
      <c r="E21" s="14">
        <f>_xlfn.CHISQ.TEST(B9:B18,E9:E18)</f>
        <v>4.4212993376183594E-6</v>
      </c>
    </row>
    <row r="25" spans="1:5" x14ac:dyDescent="0.2">
      <c r="B25" s="2" t="s">
        <v>367</v>
      </c>
      <c r="E25" s="7"/>
    </row>
    <row r="26" spans="1:5" x14ac:dyDescent="0.2">
      <c r="E26" s="5"/>
    </row>
    <row r="28" spans="1:5" x14ac:dyDescent="0.2">
      <c r="B28" t="s">
        <v>163</v>
      </c>
      <c r="C28" t="s">
        <v>179</v>
      </c>
      <c r="D28" t="s">
        <v>181</v>
      </c>
      <c r="E28" t="s">
        <v>180</v>
      </c>
    </row>
    <row r="29" spans="1:5" x14ac:dyDescent="0.2">
      <c r="A29">
        <v>0</v>
      </c>
      <c r="B29">
        <f>COUNTIF('world - all'!I$6:I$118,'world -digit checks'!A67)</f>
        <v>11</v>
      </c>
      <c r="C29">
        <f>$B$39/10</f>
        <v>10.3</v>
      </c>
      <c r="D29" s="3">
        <v>0.11967899999999999</v>
      </c>
      <c r="E29" s="5">
        <f>D29*B39</f>
        <v>12.326936999999999</v>
      </c>
    </row>
    <row r="30" spans="1:5" x14ac:dyDescent="0.2">
      <c r="A30">
        <v>1</v>
      </c>
      <c r="B30">
        <f>COUNTIF('world - all'!I$6:I$118,'world -digit checks'!A68)</f>
        <v>11</v>
      </c>
      <c r="C30">
        <f t="shared" ref="C30:C38" si="1">$B$39/10</f>
        <v>10.3</v>
      </c>
      <c r="D30" s="3">
        <v>0.11389000000000001</v>
      </c>
      <c r="E30" s="5">
        <f>D30*B39</f>
        <v>11.73067</v>
      </c>
    </row>
    <row r="31" spans="1:5" x14ac:dyDescent="0.2">
      <c r="A31">
        <v>2</v>
      </c>
      <c r="B31">
        <f>COUNTIF('world - all'!I$6:I$118,'world -digit checks'!A69)</f>
        <v>5</v>
      </c>
      <c r="C31">
        <f t="shared" si="1"/>
        <v>10.3</v>
      </c>
      <c r="D31" s="3">
        <v>0.108821</v>
      </c>
      <c r="E31" s="7">
        <f>D31*B39</f>
        <v>11.208563</v>
      </c>
    </row>
    <row r="32" spans="1:5" x14ac:dyDescent="0.2">
      <c r="A32">
        <v>3</v>
      </c>
      <c r="B32">
        <f>COUNTIF('world - all'!I$6:I$118,'world -digit checks'!A70)</f>
        <v>17</v>
      </c>
      <c r="C32">
        <f t="shared" si="1"/>
        <v>10.3</v>
      </c>
      <c r="D32" s="3">
        <v>0.10433000000000001</v>
      </c>
      <c r="E32" s="5">
        <f>D32*B39</f>
        <v>10.745990000000001</v>
      </c>
    </row>
    <row r="33" spans="1:5" x14ac:dyDescent="0.2">
      <c r="A33">
        <v>4</v>
      </c>
      <c r="B33">
        <f>COUNTIF('world - all'!I$6:I$118,'world -digit checks'!A71)</f>
        <v>10</v>
      </c>
      <c r="C33">
        <f t="shared" si="1"/>
        <v>10.3</v>
      </c>
      <c r="D33" s="3">
        <v>0.10030799999999999</v>
      </c>
      <c r="E33" s="5">
        <f>D33*B39</f>
        <v>10.331723999999999</v>
      </c>
    </row>
    <row r="34" spans="1:5" x14ac:dyDescent="0.2">
      <c r="A34">
        <v>5</v>
      </c>
      <c r="B34">
        <f>COUNTIF('world - all'!I$6:I$118,'world -digit checks'!A72)</f>
        <v>11</v>
      </c>
      <c r="C34">
        <f t="shared" si="1"/>
        <v>10.3</v>
      </c>
      <c r="D34" s="3">
        <v>9.6676999999999999E-2</v>
      </c>
      <c r="E34" s="5">
        <f>D34*B39</f>
        <v>9.9577310000000008</v>
      </c>
    </row>
    <row r="35" spans="1:5" x14ac:dyDescent="0.2">
      <c r="A35">
        <v>6</v>
      </c>
      <c r="B35">
        <f>COUNTIF('world - all'!I$6:I$118,'world -digit checks'!A73)</f>
        <v>9</v>
      </c>
      <c r="C35">
        <f t="shared" si="1"/>
        <v>10.3</v>
      </c>
      <c r="D35" s="3">
        <v>9.3375E-2</v>
      </c>
      <c r="E35" s="5">
        <f>D35*B39</f>
        <v>9.6176250000000003</v>
      </c>
    </row>
    <row r="36" spans="1:5" x14ac:dyDescent="0.2">
      <c r="A36">
        <v>7</v>
      </c>
      <c r="B36">
        <f>COUNTIF('world - all'!I$6:I$118,'world -digit checks'!A74)</f>
        <v>11</v>
      </c>
      <c r="C36">
        <f t="shared" si="1"/>
        <v>10.3</v>
      </c>
      <c r="D36" s="3">
        <v>9.0352000000000002E-2</v>
      </c>
      <c r="E36" s="5">
        <f>D36*B39</f>
        <v>9.3062559999999994</v>
      </c>
    </row>
    <row r="37" spans="1:5" x14ac:dyDescent="0.2">
      <c r="A37">
        <v>8</v>
      </c>
      <c r="B37">
        <f>COUNTIF('world - all'!I$6:I$118,'world -digit checks'!A75)</f>
        <v>9</v>
      </c>
      <c r="C37">
        <f t="shared" si="1"/>
        <v>10.3</v>
      </c>
      <c r="D37" s="3">
        <v>8.7569999999999995E-2</v>
      </c>
      <c r="E37" s="5">
        <f>D37*B39</f>
        <v>9.0197099999999999</v>
      </c>
    </row>
    <row r="38" spans="1:5" x14ac:dyDescent="0.2">
      <c r="A38">
        <v>9</v>
      </c>
      <c r="B38">
        <f>COUNTIF('world - all'!I$6:I$118,'world -digit checks'!A76)</f>
        <v>9</v>
      </c>
      <c r="C38">
        <f t="shared" si="1"/>
        <v>10.3</v>
      </c>
      <c r="D38" s="3">
        <v>8.4997000000000003E-2</v>
      </c>
      <c r="E38" s="5">
        <f>D38*B39</f>
        <v>8.7546910000000011</v>
      </c>
    </row>
    <row r="39" spans="1:5" x14ac:dyDescent="0.2">
      <c r="A39" s="2"/>
      <c r="B39" s="2">
        <f>SUM(B29:B38)</f>
        <v>103</v>
      </c>
      <c r="C39" s="2">
        <f>SUM(C29:C38)</f>
        <v>102.99999999999999</v>
      </c>
      <c r="D39" s="2"/>
      <c r="E39" s="2"/>
    </row>
    <row r="41" spans="1:5" x14ac:dyDescent="0.2">
      <c r="B41" s="2" t="s">
        <v>165</v>
      </c>
      <c r="C41" s="2">
        <f>_xlfn.CHISQ.TEST(B29:B38,C29:C38)</f>
        <v>0.55679691852660262</v>
      </c>
      <c r="E41" s="2">
        <f>_xlfn.CHISQ.TEST(B29:B38,E29:E38)</f>
        <v>0.56037376490367941</v>
      </c>
    </row>
    <row r="43" spans="1:5" x14ac:dyDescent="0.2">
      <c r="B43" s="2"/>
      <c r="C43" s="2"/>
      <c r="E43" s="2"/>
    </row>
    <row r="44" spans="1:5" x14ac:dyDescent="0.2">
      <c r="A44" s="2" t="s">
        <v>231</v>
      </c>
    </row>
    <row r="46" spans="1:5" x14ac:dyDescent="0.2">
      <c r="B46" t="s">
        <v>163</v>
      </c>
      <c r="C46" t="s">
        <v>179</v>
      </c>
      <c r="D46" t="s">
        <v>181</v>
      </c>
      <c r="E46" t="s">
        <v>180</v>
      </c>
    </row>
    <row r="47" spans="1:5" x14ac:dyDescent="0.2">
      <c r="A47">
        <v>0</v>
      </c>
      <c r="B47">
        <f>COUNTIF('world - all'!E$6:E$108,'world -digit checks'!A47)</f>
        <v>12</v>
      </c>
      <c r="C47">
        <f>$B$57/10</f>
        <v>10</v>
      </c>
      <c r="D47" s="3">
        <v>0.11967899999999999</v>
      </c>
      <c r="E47" s="5">
        <f>D47*B57</f>
        <v>11.9679</v>
      </c>
    </row>
    <row r="48" spans="1:5" x14ac:dyDescent="0.2">
      <c r="A48">
        <v>1</v>
      </c>
      <c r="B48">
        <f>COUNTIF('world - all'!E$6:E$108,'world -digit checks'!A48)</f>
        <v>12</v>
      </c>
      <c r="C48">
        <f t="shared" ref="C48:C56" si="2">$B$57/10</f>
        <v>10</v>
      </c>
      <c r="D48" s="3">
        <v>0.11389000000000001</v>
      </c>
      <c r="E48" s="5">
        <f>D48*B57</f>
        <v>11.389000000000001</v>
      </c>
    </row>
    <row r="49" spans="1:5" x14ac:dyDescent="0.2">
      <c r="A49">
        <v>2</v>
      </c>
      <c r="B49">
        <f>COUNTIF('world - all'!E$6:E$108,'world -digit checks'!A49)</f>
        <v>12</v>
      </c>
      <c r="C49">
        <f t="shared" si="2"/>
        <v>10</v>
      </c>
      <c r="D49" s="3">
        <v>0.108821</v>
      </c>
      <c r="E49" s="7">
        <f>D49*B57</f>
        <v>10.882099999999999</v>
      </c>
    </row>
    <row r="50" spans="1:5" x14ac:dyDescent="0.2">
      <c r="A50">
        <v>3</v>
      </c>
      <c r="B50">
        <f>COUNTIF('world - all'!E$6:E$108,'world -digit checks'!A50)</f>
        <v>2</v>
      </c>
      <c r="C50">
        <f t="shared" si="2"/>
        <v>10</v>
      </c>
      <c r="D50" s="3">
        <v>0.10433000000000001</v>
      </c>
      <c r="E50" s="5">
        <f>D50*B57</f>
        <v>10.433</v>
      </c>
    </row>
    <row r="51" spans="1:5" x14ac:dyDescent="0.2">
      <c r="A51">
        <v>4</v>
      </c>
      <c r="B51">
        <f>COUNTIF('world - all'!E$6:E$108,'world -digit checks'!A51)</f>
        <v>11</v>
      </c>
      <c r="C51">
        <f t="shared" si="2"/>
        <v>10</v>
      </c>
      <c r="D51" s="3">
        <v>0.10030799999999999</v>
      </c>
      <c r="E51" s="5">
        <f>D51*B57</f>
        <v>10.030799999999999</v>
      </c>
    </row>
    <row r="52" spans="1:5" x14ac:dyDescent="0.2">
      <c r="A52">
        <v>5</v>
      </c>
      <c r="B52">
        <f>COUNTIF('world - all'!E$6:E$108,'world -digit checks'!A52)</f>
        <v>9</v>
      </c>
      <c r="C52">
        <f t="shared" si="2"/>
        <v>10</v>
      </c>
      <c r="D52" s="3">
        <v>9.6676999999999999E-2</v>
      </c>
      <c r="E52" s="5">
        <f>D52*B57</f>
        <v>9.6677</v>
      </c>
    </row>
    <row r="53" spans="1:5" x14ac:dyDescent="0.2">
      <c r="A53">
        <v>6</v>
      </c>
      <c r="B53">
        <f>COUNTIF('world - all'!E$6:E$108,'world -digit checks'!A53)</f>
        <v>9</v>
      </c>
      <c r="C53">
        <f t="shared" si="2"/>
        <v>10</v>
      </c>
      <c r="D53" s="3">
        <v>9.3375E-2</v>
      </c>
      <c r="E53" s="5">
        <f>D53*B57</f>
        <v>9.3375000000000004</v>
      </c>
    </row>
    <row r="54" spans="1:5" x14ac:dyDescent="0.2">
      <c r="A54">
        <v>7</v>
      </c>
      <c r="B54">
        <f>COUNTIF('world - all'!E$6:E$108,'world -digit checks'!A54)</f>
        <v>12</v>
      </c>
      <c r="C54">
        <f t="shared" si="2"/>
        <v>10</v>
      </c>
      <c r="D54" s="3">
        <v>9.0352000000000002E-2</v>
      </c>
      <c r="E54" s="5">
        <f>D54*B57</f>
        <v>9.0351999999999997</v>
      </c>
    </row>
    <row r="55" spans="1:5" x14ac:dyDescent="0.2">
      <c r="A55">
        <v>8</v>
      </c>
      <c r="B55">
        <f>COUNTIF('world - all'!E$6:E$108,'world -digit checks'!A55)</f>
        <v>16</v>
      </c>
      <c r="C55">
        <f t="shared" si="2"/>
        <v>10</v>
      </c>
      <c r="D55" s="3">
        <v>8.7569999999999995E-2</v>
      </c>
      <c r="E55" s="5">
        <f>D55*B57</f>
        <v>8.7569999999999997</v>
      </c>
    </row>
    <row r="56" spans="1:5" x14ac:dyDescent="0.2">
      <c r="A56">
        <v>9</v>
      </c>
      <c r="B56">
        <f>COUNTIF('world - all'!E$6:E$108,'world -digit checks'!A56)</f>
        <v>5</v>
      </c>
      <c r="C56">
        <f t="shared" si="2"/>
        <v>10</v>
      </c>
      <c r="D56" s="3">
        <v>8.4997000000000003E-2</v>
      </c>
      <c r="E56" s="5">
        <f>D56*B57</f>
        <v>8.4997000000000007</v>
      </c>
    </row>
    <row r="57" spans="1:5" x14ac:dyDescent="0.2">
      <c r="B57">
        <f>SUM(B47:B56)</f>
        <v>100</v>
      </c>
      <c r="C57" s="2"/>
      <c r="D57" s="2"/>
      <c r="E57" s="2"/>
    </row>
    <row r="59" spans="1:5" x14ac:dyDescent="0.2">
      <c r="B59" s="2" t="s">
        <v>165</v>
      </c>
      <c r="C59" s="2">
        <f>_xlfn.CHISQ.TEST(B47:B56,C47:C56)</f>
        <v>0.10879095519400774</v>
      </c>
      <c r="D59" s="2"/>
      <c r="E59" s="2">
        <f>_xlfn.CHISQ.TEST(B47:B56,E47:E56)</f>
        <v>7.7591536127074937E-2</v>
      </c>
    </row>
    <row r="62" spans="1:5" x14ac:dyDescent="0.2">
      <c r="B62" s="2" t="s">
        <v>361</v>
      </c>
    </row>
    <row r="65" spans="1:5" x14ac:dyDescent="0.2">
      <c r="A65" t="s">
        <v>354</v>
      </c>
      <c r="B65" t="s">
        <v>163</v>
      </c>
      <c r="C65" t="s">
        <v>179</v>
      </c>
      <c r="D65" t="s">
        <v>181</v>
      </c>
      <c r="E65" t="s">
        <v>180</v>
      </c>
    </row>
    <row r="66" spans="1:5" x14ac:dyDescent="0.2">
      <c r="A66">
        <v>0</v>
      </c>
      <c r="B66">
        <f>COUNTIF('world - all'!$G$6:$G$118,'world -digit checks'!A66)</f>
        <v>9</v>
      </c>
      <c r="C66">
        <f>B$76/10</f>
        <v>8.3000000000000007</v>
      </c>
      <c r="D66" s="3">
        <v>0.11967899999999999</v>
      </c>
      <c r="E66" s="5">
        <f>D66*B76</f>
        <v>9.9333569999999991</v>
      </c>
    </row>
    <row r="67" spans="1:5" x14ac:dyDescent="0.2">
      <c r="A67">
        <v>1</v>
      </c>
      <c r="B67">
        <f>COUNTIF('world - all'!$G$6:$G$118,'world -digit checks'!A67)</f>
        <v>2</v>
      </c>
      <c r="C67">
        <f t="shared" ref="C67:C75" si="3">B$76/10</f>
        <v>8.3000000000000007</v>
      </c>
      <c r="D67" s="3">
        <v>0.11389000000000001</v>
      </c>
      <c r="E67" s="5">
        <f>D67*B76</f>
        <v>9.4528700000000008</v>
      </c>
    </row>
    <row r="68" spans="1:5" x14ac:dyDescent="0.2">
      <c r="A68">
        <v>2</v>
      </c>
      <c r="B68">
        <f>COUNTIF('world - all'!$G$6:$G$118,'world -digit checks'!A68)</f>
        <v>12</v>
      </c>
      <c r="C68">
        <f t="shared" si="3"/>
        <v>8.3000000000000007</v>
      </c>
      <c r="D68" s="3">
        <v>0.108821</v>
      </c>
      <c r="E68" s="7">
        <f>D68*B76</f>
        <v>9.0321429999999996</v>
      </c>
    </row>
    <row r="69" spans="1:5" x14ac:dyDescent="0.2">
      <c r="A69">
        <v>3</v>
      </c>
      <c r="B69">
        <f>COUNTIF('world - all'!$G$6:$G$118,'world -digit checks'!A69)</f>
        <v>13</v>
      </c>
      <c r="C69">
        <f t="shared" si="3"/>
        <v>8.3000000000000007</v>
      </c>
      <c r="D69" s="3">
        <v>0.10433000000000001</v>
      </c>
      <c r="E69" s="5">
        <f>D69*B76</f>
        <v>8.6593900000000001</v>
      </c>
    </row>
    <row r="70" spans="1:5" x14ac:dyDescent="0.2">
      <c r="A70">
        <v>4</v>
      </c>
      <c r="B70">
        <f>COUNTIF('world - all'!$G$6:$G$118,'world -digit checks'!A70)</f>
        <v>9</v>
      </c>
      <c r="C70">
        <f t="shared" si="3"/>
        <v>8.3000000000000007</v>
      </c>
      <c r="D70" s="3">
        <v>0.10030799999999999</v>
      </c>
      <c r="E70" s="5">
        <f>D70*B76</f>
        <v>8.325564</v>
      </c>
    </row>
    <row r="71" spans="1:5" x14ac:dyDescent="0.2">
      <c r="A71">
        <v>5</v>
      </c>
      <c r="B71">
        <f>COUNTIF('world - all'!$G$6:$G$118,'world -digit checks'!A71)</f>
        <v>12</v>
      </c>
      <c r="C71">
        <f t="shared" si="3"/>
        <v>8.3000000000000007</v>
      </c>
      <c r="D71" s="3">
        <v>9.6676999999999999E-2</v>
      </c>
      <c r="E71" s="5">
        <f>D71*B76</f>
        <v>8.0241910000000001</v>
      </c>
    </row>
    <row r="72" spans="1:5" x14ac:dyDescent="0.2">
      <c r="A72">
        <v>6</v>
      </c>
      <c r="B72">
        <f>COUNTIF('world - all'!$G$6:$G$118,'world -digit checks'!A72)</f>
        <v>5</v>
      </c>
      <c r="C72">
        <f t="shared" si="3"/>
        <v>8.3000000000000007</v>
      </c>
      <c r="D72" s="3">
        <v>9.3375E-2</v>
      </c>
      <c r="E72" s="5">
        <f>D72*B76</f>
        <v>7.7501249999999997</v>
      </c>
    </row>
    <row r="73" spans="1:5" x14ac:dyDescent="0.2">
      <c r="A73">
        <v>7</v>
      </c>
      <c r="B73">
        <f>COUNTIF('world - all'!$G$6:$G$118,'world -digit checks'!A73)</f>
        <v>6</v>
      </c>
      <c r="C73">
        <f t="shared" si="3"/>
        <v>8.3000000000000007</v>
      </c>
      <c r="D73" s="3">
        <v>9.0352000000000002E-2</v>
      </c>
      <c r="E73" s="5">
        <f>D73*B76</f>
        <v>7.4992160000000005</v>
      </c>
    </row>
    <row r="74" spans="1:5" x14ac:dyDescent="0.2">
      <c r="A74">
        <v>8</v>
      </c>
      <c r="B74">
        <f>COUNTIF('world - all'!$G$6:$G$118,'world -digit checks'!A74)</f>
        <v>13</v>
      </c>
      <c r="C74">
        <f t="shared" si="3"/>
        <v>8.3000000000000007</v>
      </c>
      <c r="D74" s="3">
        <v>8.7569999999999995E-2</v>
      </c>
      <c r="E74" s="5">
        <f>D74*B76</f>
        <v>7.2683099999999996</v>
      </c>
    </row>
    <row r="75" spans="1:5" x14ac:dyDescent="0.2">
      <c r="A75">
        <v>9</v>
      </c>
      <c r="B75">
        <f>COUNTIF('world - all'!$G$6:$G$118,'world -digit checks'!A75)</f>
        <v>2</v>
      </c>
      <c r="C75">
        <f t="shared" si="3"/>
        <v>8.3000000000000007</v>
      </c>
      <c r="D75" s="3">
        <v>8.4997000000000003E-2</v>
      </c>
      <c r="E75" s="5">
        <f>D75*B76</f>
        <v>7.0547510000000004</v>
      </c>
    </row>
    <row r="76" spans="1:5" x14ac:dyDescent="0.2">
      <c r="A76" s="2"/>
      <c r="B76" s="2">
        <f>SUM(B66:B75)</f>
        <v>83</v>
      </c>
      <c r="C76" s="2">
        <f>SUM(C66:C75)</f>
        <v>82.999999999999986</v>
      </c>
      <c r="D76" s="2"/>
      <c r="E76" s="2"/>
    </row>
    <row r="78" spans="1:5" x14ac:dyDescent="0.2">
      <c r="A78" s="13"/>
      <c r="B78" s="14" t="s">
        <v>165</v>
      </c>
      <c r="C78" s="14">
        <f>_xlfn.CHISQ.TEST(B66:B75,C66:C75)</f>
        <v>1.6413585363324972E-2</v>
      </c>
      <c r="D78" s="2"/>
      <c r="E78" s="2">
        <f>_xlfn.CHISQ.TEST(B66:B75,E66:E75)</f>
        <v>1.4771861090356853E-2</v>
      </c>
    </row>
    <row r="84" spans="2:6" x14ac:dyDescent="0.2">
      <c r="B84" s="2" t="s">
        <v>375</v>
      </c>
    </row>
    <row r="86" spans="2:6" x14ac:dyDescent="0.2">
      <c r="C86" t="s">
        <v>357</v>
      </c>
      <c r="D86" t="s">
        <v>358</v>
      </c>
      <c r="E86" t="s">
        <v>377</v>
      </c>
      <c r="F86" t="s">
        <v>341</v>
      </c>
    </row>
    <row r="87" spans="2:6" x14ac:dyDescent="0.2">
      <c r="B87" t="s">
        <v>379</v>
      </c>
      <c r="C87" cm="1">
        <f t="array" ref="C87">SUMPRODUCT(--ISODD(+'world - all'!C6:C118))</f>
        <v>35</v>
      </c>
      <c r="D87">
        <f>COUNTIF('world - all'!C6:C118,"&gt;0")</f>
        <v>83</v>
      </c>
      <c r="E87" s="22">
        <f>C87/D87</f>
        <v>0.42168674698795183</v>
      </c>
      <c r="F87">
        <f>_xlfn.BINOM.DIST(C87, D87, 0.5, TRUE)</f>
        <v>9.3729933983096314E-2</v>
      </c>
    </row>
    <row r="88" spans="2:6" x14ac:dyDescent="0.2">
      <c r="B88" t="s">
        <v>380</v>
      </c>
      <c r="C88" cm="1">
        <f t="array" ref="C88">SUMPRODUCT(--ISODD(+'world - all'!B6:B118))</f>
        <v>48</v>
      </c>
      <c r="D88">
        <f>COUNTIF('world - all'!B6:B118,"&gt;0")</f>
        <v>113</v>
      </c>
      <c r="E88" s="22">
        <f>C88/D88</f>
        <v>0.4247787610619469</v>
      </c>
      <c r="F88">
        <f>_xlfn.BINOM.DIST(C88, D88, 0.5, TRUE)</f>
        <v>6.5962145412130344E-2</v>
      </c>
    </row>
    <row r="89" spans="2:6" x14ac:dyDescent="0.2">
      <c r="B89" t="s">
        <v>381</v>
      </c>
      <c r="C89" cm="1">
        <f t="array" ref="C89">SUMPRODUCT(--ISODD(+'world - all'!H6:H108))</f>
        <v>44</v>
      </c>
      <c r="D89">
        <f>COUNTIF('world - all'!H6:H119, "&gt;0")</f>
        <v>103</v>
      </c>
      <c r="E89" s="22">
        <f t="shared" ref="E89:E90" si="4">C89/D89</f>
        <v>0.42718446601941745</v>
      </c>
      <c r="F89">
        <f>_xlfn.BINOM.DIST(C89, D89, 0.5, TRUE)</f>
        <v>8.3722167206029277E-2</v>
      </c>
    </row>
    <row r="90" spans="2:6" x14ac:dyDescent="0.2">
      <c r="B90" t="s">
        <v>378</v>
      </c>
      <c r="C90">
        <f>SUM(C87:C89)</f>
        <v>127</v>
      </c>
      <c r="D90">
        <f>SUM(D87:D89)</f>
        <v>299</v>
      </c>
      <c r="E90" s="22">
        <f t="shared" si="4"/>
        <v>0.42474916387959866</v>
      </c>
      <c r="F90">
        <f>_xlfn.BINOM.DIST(C90, D90, 0.5, TRUE)</f>
        <v>5.4094041828088874E-3</v>
      </c>
    </row>
    <row r="101" spans="2:3" x14ac:dyDescent="0.2">
      <c r="C101" t="s">
        <v>419</v>
      </c>
    </row>
    <row r="102" spans="2:3" x14ac:dyDescent="0.2">
      <c r="B102" t="s">
        <v>417</v>
      </c>
      <c r="C102" s="23">
        <f>Forbes!E89</f>
        <v>0.51851851851851849</v>
      </c>
    </row>
    <row r="103" spans="2:3" x14ac:dyDescent="0.2">
      <c r="B103" t="s">
        <v>416</v>
      </c>
      <c r="C103" s="23">
        <v>0.51</v>
      </c>
    </row>
    <row r="104" spans="2:3" x14ac:dyDescent="0.2">
      <c r="B104" t="s">
        <v>418</v>
      </c>
      <c r="C104" s="23">
        <f>'Knight Frank - digit checks'!D54</f>
        <v>0.5</v>
      </c>
    </row>
    <row r="105" spans="2:3" x14ac:dyDescent="0.2">
      <c r="B105" t="s">
        <v>432</v>
      </c>
      <c r="C105" s="23">
        <f>'flows afrasia'!E95</f>
        <v>0.52459016393442626</v>
      </c>
    </row>
    <row r="106" spans="2:3" x14ac:dyDescent="0.2">
      <c r="B106" t="s">
        <v>422</v>
      </c>
      <c r="C106" s="23">
        <f>'flows - digit checks'!F30</f>
        <v>0.41509433962264153</v>
      </c>
    </row>
    <row r="107" spans="2:3" x14ac:dyDescent="0.2">
      <c r="B107" t="s">
        <v>420</v>
      </c>
      <c r="C107" s="23">
        <f>'cities - digits checks'!H77</f>
        <v>0.41598694942903752</v>
      </c>
    </row>
    <row r="108" spans="2:3" x14ac:dyDescent="0.2">
      <c r="B108" t="s">
        <v>421</v>
      </c>
      <c r="C108" s="23">
        <f>E90</f>
        <v>0.42474916387959866</v>
      </c>
    </row>
    <row r="113" spans="2:3" x14ac:dyDescent="0.2">
      <c r="B113" t="s">
        <v>436</v>
      </c>
      <c r="C113">
        <v>0.02</v>
      </c>
    </row>
    <row r="114" spans="2:3" x14ac:dyDescent="0.2">
      <c r="B114" t="s">
        <v>434</v>
      </c>
      <c r="C114">
        <v>27</v>
      </c>
    </row>
    <row r="115" spans="2:3" x14ac:dyDescent="0.2">
      <c r="B115" t="s">
        <v>437</v>
      </c>
      <c r="C115">
        <v>9</v>
      </c>
    </row>
    <row r="116" spans="2:3" x14ac:dyDescent="0.2">
      <c r="B116" t="s">
        <v>435</v>
      </c>
      <c r="C116">
        <f>_xlfn.BINOM.DIST.RANGE(C114, C113, C115, C114)</f>
        <v>1.7313476405390021E-9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A4C92-67E1-4D4B-B992-4EC2B08E51FB}">
  <sheetPr>
    <tabColor rgb="FFFF0000"/>
  </sheetPr>
  <dimension ref="A1:O79"/>
  <sheetViews>
    <sheetView topLeftCell="A53" zoomScale="114" workbookViewId="0">
      <selection activeCell="B74" sqref="B74"/>
    </sheetView>
  </sheetViews>
  <sheetFormatPr baseColWidth="10" defaultRowHeight="16" x14ac:dyDescent="0.2"/>
  <cols>
    <col min="7" max="8" width="16.83203125" customWidth="1"/>
    <col min="9" max="9" width="17.33203125" customWidth="1"/>
  </cols>
  <sheetData>
    <row r="1" spans="1:9" x14ac:dyDescent="0.2">
      <c r="A1" t="s">
        <v>172</v>
      </c>
    </row>
    <row r="3" spans="1:9" x14ac:dyDescent="0.2">
      <c r="A3" s="2" t="s">
        <v>171</v>
      </c>
    </row>
    <row r="4" spans="1:9" x14ac:dyDescent="0.2">
      <c r="A4" s="1" t="s">
        <v>168</v>
      </c>
    </row>
    <row r="5" spans="1:9" x14ac:dyDescent="0.2">
      <c r="A5" s="1" t="s">
        <v>169</v>
      </c>
    </row>
    <row r="6" spans="1:9" x14ac:dyDescent="0.2">
      <c r="A6" s="1" t="s">
        <v>178</v>
      </c>
    </row>
    <row r="7" spans="1:9" x14ac:dyDescent="0.2">
      <c r="A7" s="1" t="s">
        <v>170</v>
      </c>
    </row>
    <row r="8" spans="1:9" x14ac:dyDescent="0.2">
      <c r="A8" s="1"/>
    </row>
    <row r="9" spans="1:9" x14ac:dyDescent="0.2">
      <c r="A9" s="2" t="s">
        <v>232</v>
      </c>
    </row>
    <row r="12" spans="1:9" x14ac:dyDescent="0.2">
      <c r="B12">
        <v>2023</v>
      </c>
      <c r="C12">
        <v>2024</v>
      </c>
      <c r="D12">
        <v>2025</v>
      </c>
      <c r="F12" t="s">
        <v>163</v>
      </c>
      <c r="G12" t="s">
        <v>179</v>
      </c>
    </row>
    <row r="13" spans="1:9" x14ac:dyDescent="0.2">
      <c r="A13">
        <v>0</v>
      </c>
      <c r="B13">
        <f>COUNTIF('cities 2023'!$H$2:$H$97,$A13)</f>
        <v>9</v>
      </c>
      <c r="C13">
        <f>COUNTIF('cities 2024'!$H$2:$H$97,$A13)</f>
        <v>5</v>
      </c>
      <c r="D13">
        <f>COUNTIF('cities 2025'!$H$2:$H$97,$A13)</f>
        <v>3</v>
      </c>
      <c r="F13">
        <f t="shared" ref="F13:F22" si="0">SUM(B13:D13)</f>
        <v>17</v>
      </c>
      <c r="G13">
        <f t="shared" ref="G13:G22" si="1">$F$23/10</f>
        <v>9.1999999999999993</v>
      </c>
      <c r="H13" s="3"/>
      <c r="I13" s="5"/>
    </row>
    <row r="14" spans="1:9" x14ac:dyDescent="0.2">
      <c r="A14">
        <v>1</v>
      </c>
      <c r="B14">
        <f>COUNTIF('cities 2023'!$H$2:$H$97,$A14)</f>
        <v>2</v>
      </c>
      <c r="C14">
        <f>COUNTIF('cities 2024'!$H$2:$H$97,$A14)</f>
        <v>0</v>
      </c>
      <c r="D14">
        <f>COUNTIF('cities 2025'!$H$2:$H$97,$A14)</f>
        <v>0</v>
      </c>
      <c r="F14">
        <f t="shared" si="0"/>
        <v>2</v>
      </c>
      <c r="G14">
        <f t="shared" si="1"/>
        <v>9.1999999999999993</v>
      </c>
      <c r="H14" s="3"/>
      <c r="I14" s="5"/>
    </row>
    <row r="15" spans="1:9" x14ac:dyDescent="0.2">
      <c r="A15">
        <v>2</v>
      </c>
      <c r="B15">
        <f>COUNTIF('cities 2023'!$H$2:$H$97,$A15)</f>
        <v>2</v>
      </c>
      <c r="C15">
        <f>COUNTIF('cities 2024'!$H$2:$H$97,$A15)</f>
        <v>4</v>
      </c>
      <c r="D15">
        <f>COUNTIF('cities 2025'!$H$2:$H$97,$A15)</f>
        <v>5</v>
      </c>
      <c r="F15">
        <f t="shared" si="0"/>
        <v>11</v>
      </c>
      <c r="G15">
        <f t="shared" si="1"/>
        <v>9.1999999999999993</v>
      </c>
      <c r="H15" s="3"/>
      <c r="I15" s="7"/>
    </row>
    <row r="16" spans="1:9" x14ac:dyDescent="0.2">
      <c r="A16">
        <v>3</v>
      </c>
      <c r="B16">
        <f>COUNTIF('cities 2023'!$H$2:$H$97,$A16)</f>
        <v>2</v>
      </c>
      <c r="C16">
        <f>COUNTIF('cities 2024'!$H$2:$H$97,$A16)</f>
        <v>1</v>
      </c>
      <c r="D16">
        <f>COUNTIF('cities 2025'!$H$2:$H$97,$A16)</f>
        <v>2</v>
      </c>
      <c r="F16">
        <f t="shared" si="0"/>
        <v>5</v>
      </c>
      <c r="G16">
        <f t="shared" si="1"/>
        <v>9.1999999999999993</v>
      </c>
      <c r="H16" s="3"/>
      <c r="I16" s="5"/>
    </row>
    <row r="17" spans="1:9" x14ac:dyDescent="0.2">
      <c r="A17">
        <v>4</v>
      </c>
      <c r="B17">
        <f>COUNTIF('cities 2023'!$H$2:$H$97,$A17)</f>
        <v>5</v>
      </c>
      <c r="C17">
        <f>COUNTIF('cities 2024'!$H$2:$H$97,$A17)</f>
        <v>4</v>
      </c>
      <c r="D17">
        <f>COUNTIF('cities 2025'!$H$2:$H$97,$A17)</f>
        <v>3</v>
      </c>
      <c r="F17">
        <f t="shared" si="0"/>
        <v>12</v>
      </c>
      <c r="G17">
        <f t="shared" si="1"/>
        <v>9.1999999999999993</v>
      </c>
      <c r="H17" s="3"/>
      <c r="I17" s="5"/>
    </row>
    <row r="18" spans="1:9" x14ac:dyDescent="0.2">
      <c r="A18">
        <v>5</v>
      </c>
      <c r="B18">
        <f>COUNTIF('cities 2023'!$H$2:$H$97,$A18)</f>
        <v>3</v>
      </c>
      <c r="C18">
        <f>COUNTIF('cities 2024'!$H$2:$H$97,$A18)</f>
        <v>9</v>
      </c>
      <c r="D18">
        <f>COUNTIF('cities 2025'!$H$2:$H$97,$A18)</f>
        <v>5</v>
      </c>
      <c r="F18">
        <f t="shared" si="0"/>
        <v>17</v>
      </c>
      <c r="G18">
        <f t="shared" si="1"/>
        <v>9.1999999999999993</v>
      </c>
      <c r="H18" s="3"/>
      <c r="I18" s="5"/>
    </row>
    <row r="19" spans="1:9" x14ac:dyDescent="0.2">
      <c r="A19">
        <v>6</v>
      </c>
      <c r="B19">
        <f>COUNTIF('cities 2023'!$H$2:$H$97,$A19)</f>
        <v>2</v>
      </c>
      <c r="C19">
        <f>COUNTIF('cities 2024'!$H$2:$H$97,$A19)</f>
        <v>4</v>
      </c>
      <c r="D19">
        <f>COUNTIF('cities 2025'!$H$2:$H$97,$A19)</f>
        <v>5</v>
      </c>
      <c r="F19">
        <f t="shared" si="0"/>
        <v>11</v>
      </c>
      <c r="G19">
        <f t="shared" si="1"/>
        <v>9.1999999999999993</v>
      </c>
      <c r="H19" s="3"/>
      <c r="I19" s="5"/>
    </row>
    <row r="20" spans="1:9" x14ac:dyDescent="0.2">
      <c r="A20">
        <v>7</v>
      </c>
      <c r="B20">
        <f>COUNTIF('cities 2023'!$H$2:$H$97,$A20)</f>
        <v>0</v>
      </c>
      <c r="C20">
        <f>COUNTIF('cities 2024'!$H$2:$H$97,$A20)</f>
        <v>4</v>
      </c>
      <c r="D20">
        <f>COUNTIF('cities 2025'!$H$2:$H$97,$A20)</f>
        <v>3</v>
      </c>
      <c r="F20">
        <f t="shared" si="0"/>
        <v>7</v>
      </c>
      <c r="G20">
        <f t="shared" si="1"/>
        <v>9.1999999999999993</v>
      </c>
      <c r="H20" s="3"/>
      <c r="I20" s="5"/>
    </row>
    <row r="21" spans="1:9" x14ac:dyDescent="0.2">
      <c r="A21">
        <v>8</v>
      </c>
      <c r="B21">
        <f>COUNTIF('cities 2023'!$H$2:$H$97,$A21)</f>
        <v>1</v>
      </c>
      <c r="C21">
        <f>COUNTIF('cities 2024'!$H$2:$H$97,$A21)</f>
        <v>1</v>
      </c>
      <c r="D21">
        <f>COUNTIF('cities 2025'!$H$2:$H$97,$A21)</f>
        <v>5</v>
      </c>
      <c r="F21">
        <f t="shared" si="0"/>
        <v>7</v>
      </c>
      <c r="G21">
        <f t="shared" si="1"/>
        <v>9.1999999999999993</v>
      </c>
      <c r="H21" s="3"/>
      <c r="I21" s="5"/>
    </row>
    <row r="22" spans="1:9" x14ac:dyDescent="0.2">
      <c r="A22">
        <v>9</v>
      </c>
      <c r="B22">
        <f>COUNTIF('cities 2023'!$H$2:$H$97,$A22)</f>
        <v>3</v>
      </c>
      <c r="C22">
        <f>COUNTIF('cities 2024'!$H$2:$H$97,$A22)</f>
        <v>0</v>
      </c>
      <c r="D22">
        <f>COUNTIF('cities 2025'!$H$2:$H$97,$A22)</f>
        <v>0</v>
      </c>
      <c r="F22">
        <f t="shared" si="0"/>
        <v>3</v>
      </c>
      <c r="G22">
        <f t="shared" si="1"/>
        <v>9.1999999999999993</v>
      </c>
      <c r="H22" s="3"/>
      <c r="I22" s="5"/>
    </row>
    <row r="23" spans="1:9" s="2" customFormat="1" x14ac:dyDescent="0.2">
      <c r="A23" s="2" t="s">
        <v>164</v>
      </c>
      <c r="B23" s="2">
        <f>SUM(B13:B22)</f>
        <v>29</v>
      </c>
      <c r="C23" s="2">
        <f>SUM(C13:C22)</f>
        <v>32</v>
      </c>
      <c r="D23" s="2">
        <f>SUM(D13:D22)</f>
        <v>31</v>
      </c>
      <c r="F23" s="2">
        <f>SUM(F13:F22)</f>
        <v>92</v>
      </c>
    </row>
    <row r="25" spans="1:9" s="13" customFormat="1" x14ac:dyDescent="0.2">
      <c r="F25" s="14" t="s">
        <v>165</v>
      </c>
      <c r="G25" s="14">
        <f>_xlfn.CHISQ.TEST(F13:F22,G13:G22)</f>
        <v>1.1271456775904934E-3</v>
      </c>
      <c r="H25" s="14"/>
      <c r="I25" s="14"/>
    </row>
    <row r="27" spans="1:9" x14ac:dyDescent="0.2">
      <c r="A27" s="1"/>
    </row>
    <row r="28" spans="1:9" x14ac:dyDescent="0.2">
      <c r="A28" s="2" t="s">
        <v>249</v>
      </c>
    </row>
    <row r="29" spans="1:9" x14ac:dyDescent="0.2">
      <c r="A29" t="s">
        <v>350</v>
      </c>
    </row>
    <row r="30" spans="1:9" x14ac:dyDescent="0.2">
      <c r="B30">
        <v>2023</v>
      </c>
      <c r="C30">
        <v>2024</v>
      </c>
      <c r="D30">
        <v>2025</v>
      </c>
      <c r="F30" t="s">
        <v>163</v>
      </c>
      <c r="G30" t="s">
        <v>179</v>
      </c>
      <c r="H30" t="s">
        <v>181</v>
      </c>
      <c r="I30" t="s">
        <v>180</v>
      </c>
    </row>
    <row r="31" spans="1:9" x14ac:dyDescent="0.2">
      <c r="A31">
        <v>0</v>
      </c>
      <c r="B31">
        <f>COUNTIF('cities 2023'!$G$2:$G$97,$A31)</f>
        <v>11</v>
      </c>
      <c r="C31">
        <f>COUNTIF('cities 2024'!$G$2:$G$97,$A31)</f>
        <v>9</v>
      </c>
      <c r="D31">
        <f>COUNTIF('cities 2025'!$G$2:$G$97,$A31)</f>
        <v>5</v>
      </c>
      <c r="F31">
        <f t="shared" ref="F31:F40" si="2">B31+C31+D31</f>
        <v>25</v>
      </c>
      <c r="G31">
        <f t="shared" ref="G31:G40" si="3">$F$41/10</f>
        <v>20.2</v>
      </c>
      <c r="H31" s="3">
        <v>0.11967899999999999</v>
      </c>
      <c r="I31" s="5">
        <f>H31*F41</f>
        <v>24.175158</v>
      </c>
    </row>
    <row r="32" spans="1:9" x14ac:dyDescent="0.2">
      <c r="A32">
        <v>1</v>
      </c>
      <c r="B32">
        <f>COUNTIF('cities 2023'!$G$2:$G$97,$A32)</f>
        <v>7</v>
      </c>
      <c r="C32">
        <f>COUNTIF('cities 2024'!$G$2:$G$97,$A32)</f>
        <v>4</v>
      </c>
      <c r="D32">
        <f>COUNTIF('cities 2025'!$G$2:$G$97,$A32)</f>
        <v>12</v>
      </c>
      <c r="F32">
        <f t="shared" si="2"/>
        <v>23</v>
      </c>
      <c r="G32">
        <f t="shared" si="3"/>
        <v>20.2</v>
      </c>
      <c r="H32" s="3">
        <v>0.11389000000000001</v>
      </c>
      <c r="I32" s="5">
        <f>H32*F41</f>
        <v>23.005780000000001</v>
      </c>
    </row>
    <row r="33" spans="1:9" x14ac:dyDescent="0.2">
      <c r="A33">
        <v>2</v>
      </c>
      <c r="B33">
        <f>COUNTIF('cities 2023'!$G$2:$G$97,$A33)</f>
        <v>11</v>
      </c>
      <c r="C33">
        <f>COUNTIF('cities 2024'!$G$2:$G$97,$A33)</f>
        <v>12</v>
      </c>
      <c r="D33">
        <f>COUNTIF('cities 2025'!$G$2:$G$97,$A33)</f>
        <v>8</v>
      </c>
      <c r="F33">
        <f t="shared" si="2"/>
        <v>31</v>
      </c>
      <c r="G33">
        <f t="shared" si="3"/>
        <v>20.2</v>
      </c>
      <c r="H33" s="3">
        <v>0.108821</v>
      </c>
      <c r="I33" s="7">
        <f>H33*F41</f>
        <v>21.981842</v>
      </c>
    </row>
    <row r="34" spans="1:9" x14ac:dyDescent="0.2">
      <c r="A34">
        <v>3</v>
      </c>
      <c r="B34">
        <f>COUNTIF('cities 2023'!$G$2:$G$97,$A34)</f>
        <v>9</v>
      </c>
      <c r="C34">
        <f>COUNTIF('cities 2024'!$G$2:$G$97,$A34)</f>
        <v>5</v>
      </c>
      <c r="D34">
        <f>COUNTIF('cities 2025'!$G$2:$G$97,$A34)</f>
        <v>3</v>
      </c>
      <c r="F34">
        <f t="shared" si="2"/>
        <v>17</v>
      </c>
      <c r="G34">
        <f t="shared" si="3"/>
        <v>20.2</v>
      </c>
      <c r="H34" s="3">
        <v>0.10433000000000001</v>
      </c>
      <c r="I34" s="5">
        <f>H34*F41</f>
        <v>21.074660000000002</v>
      </c>
    </row>
    <row r="35" spans="1:9" x14ac:dyDescent="0.2">
      <c r="A35">
        <v>4</v>
      </c>
      <c r="B35">
        <f>COUNTIF('cities 2023'!$G$2:$G$97,$A35)</f>
        <v>15</v>
      </c>
      <c r="C35">
        <f>COUNTIF('cities 2024'!$G$2:$G$97,$A35)</f>
        <v>13</v>
      </c>
      <c r="D35">
        <f>COUNTIF('cities 2025'!$G$2:$G$97,$A35)</f>
        <v>6</v>
      </c>
      <c r="F35">
        <f t="shared" si="2"/>
        <v>34</v>
      </c>
      <c r="G35">
        <f t="shared" si="3"/>
        <v>20.2</v>
      </c>
      <c r="H35" s="3">
        <v>0.10030799999999999</v>
      </c>
      <c r="I35" s="5">
        <f>H35*F41</f>
        <v>20.262215999999999</v>
      </c>
    </row>
    <row r="36" spans="1:9" x14ac:dyDescent="0.2">
      <c r="A36">
        <v>5</v>
      </c>
      <c r="B36">
        <f>COUNTIF('cities 2023'!$G$2:$G$97,$A36)</f>
        <v>8</v>
      </c>
      <c r="C36">
        <f>COUNTIF('cities 2024'!$G$2:$G$97,$A36)</f>
        <v>5</v>
      </c>
      <c r="D36">
        <f>COUNTIF('cities 2025'!$G$2:$G$97,$A36)</f>
        <v>4</v>
      </c>
      <c r="F36">
        <f t="shared" si="2"/>
        <v>17</v>
      </c>
      <c r="G36">
        <f t="shared" si="3"/>
        <v>20.2</v>
      </c>
      <c r="H36" s="3">
        <v>9.6676999999999999E-2</v>
      </c>
      <c r="I36" s="5">
        <f>H36*F41</f>
        <v>19.528753999999999</v>
      </c>
    </row>
    <row r="37" spans="1:9" x14ac:dyDescent="0.2">
      <c r="A37">
        <v>6</v>
      </c>
      <c r="B37">
        <f>COUNTIF('cities 2023'!$G$2:$G$97,$A37)</f>
        <v>5</v>
      </c>
      <c r="C37">
        <f>COUNTIF('cities 2024'!$G$2:$G$97,$A37)</f>
        <v>4</v>
      </c>
      <c r="D37">
        <f>COUNTIF('cities 2025'!$G$2:$G$97,$A37)</f>
        <v>5</v>
      </c>
      <c r="F37">
        <f t="shared" si="2"/>
        <v>14</v>
      </c>
      <c r="G37">
        <f t="shared" si="3"/>
        <v>20.2</v>
      </c>
      <c r="H37" s="3">
        <v>9.3375E-2</v>
      </c>
      <c r="I37" s="5">
        <f>H37*F41</f>
        <v>18.861750000000001</v>
      </c>
    </row>
    <row r="38" spans="1:9" x14ac:dyDescent="0.2">
      <c r="A38">
        <v>7</v>
      </c>
      <c r="B38">
        <f>COUNTIF('cities 2023'!$G$2:$G$97,$A38)</f>
        <v>6</v>
      </c>
      <c r="C38">
        <f>COUNTIF('cities 2024'!$G$2:$G$97,$A38)</f>
        <v>3</v>
      </c>
      <c r="D38">
        <f>COUNTIF('cities 2025'!$G$2:$G$97,$A38)</f>
        <v>1</v>
      </c>
      <c r="F38">
        <f t="shared" si="2"/>
        <v>10</v>
      </c>
      <c r="G38">
        <f t="shared" si="3"/>
        <v>20.2</v>
      </c>
      <c r="H38" s="3">
        <v>9.0352000000000002E-2</v>
      </c>
      <c r="I38" s="5">
        <f>H38*F41</f>
        <v>18.251104000000002</v>
      </c>
    </row>
    <row r="39" spans="1:9" x14ac:dyDescent="0.2">
      <c r="A39">
        <v>8</v>
      </c>
      <c r="B39">
        <f>COUNTIF('cities 2023'!$G$2:$G$97,$A39)</f>
        <v>9</v>
      </c>
      <c r="C39">
        <f>COUNTIF('cities 2024'!$G$2:$G$97,$A39)</f>
        <v>7</v>
      </c>
      <c r="D39">
        <f>COUNTIF('cities 2025'!$G$2:$G$97,$A39)</f>
        <v>4</v>
      </c>
      <c r="F39">
        <f t="shared" si="2"/>
        <v>20</v>
      </c>
      <c r="G39">
        <f t="shared" si="3"/>
        <v>20.2</v>
      </c>
      <c r="H39" s="3">
        <v>8.7569999999999995E-2</v>
      </c>
      <c r="I39" s="5">
        <f>H39*F41</f>
        <v>17.689139999999998</v>
      </c>
    </row>
    <row r="40" spans="1:9" x14ac:dyDescent="0.2">
      <c r="A40">
        <v>9</v>
      </c>
      <c r="B40">
        <f>COUNTIF('cities 2023'!$G$2:$G$97,$A40)</f>
        <v>6</v>
      </c>
      <c r="C40">
        <f>COUNTIF('cities 2024'!$G$2:$G$97,$A40)</f>
        <v>3</v>
      </c>
      <c r="D40">
        <f>COUNTIF('cities 2025'!$G$2:$G$97,$A40)</f>
        <v>2</v>
      </c>
      <c r="F40">
        <f t="shared" si="2"/>
        <v>11</v>
      </c>
      <c r="G40">
        <f t="shared" si="3"/>
        <v>20.2</v>
      </c>
      <c r="H40" s="3">
        <v>8.4997000000000003E-2</v>
      </c>
      <c r="I40" s="5">
        <f>H40*F41</f>
        <v>17.169394</v>
      </c>
    </row>
    <row r="41" spans="1:9" s="2" customFormat="1" x14ac:dyDescent="0.2">
      <c r="A41" s="2" t="s">
        <v>164</v>
      </c>
      <c r="B41" s="2">
        <f>SUM(B31:B40)</f>
        <v>87</v>
      </c>
      <c r="C41" s="2">
        <f>SUM(C31:C40)</f>
        <v>65</v>
      </c>
      <c r="D41" s="2">
        <f>SUM(D31:D40)</f>
        <v>50</v>
      </c>
      <c r="F41">
        <f>SUM(F31:F40)</f>
        <v>202</v>
      </c>
    </row>
    <row r="43" spans="1:9" x14ac:dyDescent="0.2">
      <c r="F43" s="2" t="s">
        <v>165</v>
      </c>
      <c r="G43" s="2">
        <f>_xlfn.CHISQ.TEST(F31:F40,G31:G40)</f>
        <v>6.5053771494487096E-4</v>
      </c>
      <c r="H43" s="2"/>
      <c r="I43" s="2">
        <f>_xlfn.CHISQ.TEST(F31:F40,I31:I40)</f>
        <v>1.0023292239137373E-2</v>
      </c>
    </row>
    <row r="44" spans="1:9" x14ac:dyDescent="0.2">
      <c r="F44" s="2"/>
    </row>
    <row r="48" spans="1:9" x14ac:dyDescent="0.2">
      <c r="F48" s="2"/>
      <c r="G48" s="2"/>
      <c r="H48" s="2"/>
      <c r="I48" s="2"/>
    </row>
    <row r="49" spans="1:9" x14ac:dyDescent="0.2">
      <c r="F49" s="2"/>
      <c r="G49" s="2"/>
      <c r="H49" s="2"/>
      <c r="I49" s="2"/>
    </row>
    <row r="50" spans="1:9" x14ac:dyDescent="0.2">
      <c r="A50" s="2" t="s">
        <v>353</v>
      </c>
    </row>
    <row r="53" spans="1:9" x14ac:dyDescent="0.2">
      <c r="B53">
        <v>2023</v>
      </c>
      <c r="C53">
        <v>2024</v>
      </c>
      <c r="D53">
        <v>2025</v>
      </c>
      <c r="F53" t="s">
        <v>163</v>
      </c>
      <c r="G53" t="s">
        <v>179</v>
      </c>
      <c r="H53" t="s">
        <v>181</v>
      </c>
      <c r="I53" t="s">
        <v>180</v>
      </c>
    </row>
    <row r="54" spans="1:9" x14ac:dyDescent="0.2">
      <c r="A54">
        <v>0</v>
      </c>
      <c r="B54">
        <f>COUNTIF('cities 2023'!$I$2:$I$97,$A54)</f>
        <v>7</v>
      </c>
      <c r="C54">
        <f>COUNTIF('cities 2024'!$I$2:$I$97,$A54)</f>
        <v>11</v>
      </c>
      <c r="D54">
        <f>COUNTIF('cities 2025'!$I$2:$I$97,$A54)</f>
        <v>6</v>
      </c>
      <c r="F54">
        <f t="shared" ref="F54:F63" si="4">SUM(B54:D54)</f>
        <v>24</v>
      </c>
      <c r="G54">
        <f>F$64/10</f>
        <v>19.2</v>
      </c>
      <c r="H54" s="3">
        <v>0.11967899999999999</v>
      </c>
      <c r="I54" s="5">
        <f>H54*F64</f>
        <v>22.978368</v>
      </c>
    </row>
    <row r="55" spans="1:9" x14ac:dyDescent="0.2">
      <c r="A55">
        <v>1</v>
      </c>
      <c r="B55">
        <f>COUNTIF('cities 2023'!$I$2:$I$97,$A55)</f>
        <v>4</v>
      </c>
      <c r="C55">
        <f>COUNTIF('cities 2024'!$I$2:$I$97,$A55)</f>
        <v>3</v>
      </c>
      <c r="D55">
        <f>COUNTIF('cities 2025'!$I$2:$I$97,$A55)</f>
        <v>4</v>
      </c>
      <c r="F55">
        <f t="shared" si="4"/>
        <v>11</v>
      </c>
      <c r="G55">
        <f t="shared" ref="G55:G63" si="5">F$64/10</f>
        <v>19.2</v>
      </c>
      <c r="H55" s="3">
        <v>0.11389000000000001</v>
      </c>
      <c r="I55" s="5">
        <f>H55*F64</f>
        <v>21.866880000000002</v>
      </c>
    </row>
    <row r="56" spans="1:9" x14ac:dyDescent="0.2">
      <c r="A56">
        <v>2</v>
      </c>
      <c r="B56">
        <f>COUNTIF('cities 2023'!$I$2:$I$97,$A56)</f>
        <v>16</v>
      </c>
      <c r="C56">
        <f>COUNTIF('cities 2024'!$I$2:$I$97,$A56)</f>
        <v>5</v>
      </c>
      <c r="D56">
        <f>COUNTIF('cities 2025'!$I$2:$I$97,$A56)</f>
        <v>8</v>
      </c>
      <c r="F56">
        <f t="shared" si="4"/>
        <v>29</v>
      </c>
      <c r="G56">
        <f t="shared" si="5"/>
        <v>19.2</v>
      </c>
      <c r="H56" s="3">
        <v>0.108821</v>
      </c>
      <c r="I56" s="7">
        <f>H56*F64</f>
        <v>20.893632</v>
      </c>
    </row>
    <row r="57" spans="1:9" x14ac:dyDescent="0.2">
      <c r="A57">
        <v>3</v>
      </c>
      <c r="B57">
        <f>COUNTIF('cities 2023'!$I$2:$I$97,$A57)</f>
        <v>9</v>
      </c>
      <c r="C57">
        <f>COUNTIF('cities 2024'!$I$2:$I$97,$A57)</f>
        <v>6</v>
      </c>
      <c r="D57">
        <f>COUNTIF('cities 2025'!$I$2:$I$97,$A57)</f>
        <v>3</v>
      </c>
      <c r="F57">
        <f t="shared" si="4"/>
        <v>18</v>
      </c>
      <c r="G57">
        <f t="shared" si="5"/>
        <v>19.2</v>
      </c>
      <c r="H57" s="3">
        <v>0.10433000000000001</v>
      </c>
      <c r="I57" s="5">
        <f>H57*F64</f>
        <v>20.031359999999999</v>
      </c>
    </row>
    <row r="58" spans="1:9" x14ac:dyDescent="0.2">
      <c r="A58">
        <v>4</v>
      </c>
      <c r="B58">
        <f>COUNTIF('cities 2023'!$I$2:$I$97,$A58)</f>
        <v>7</v>
      </c>
      <c r="C58">
        <f>COUNTIF('cities 2024'!$I$2:$I$97,$A58)</f>
        <v>6</v>
      </c>
      <c r="D58">
        <f>COUNTIF('cities 2025'!$I$2:$I$97,$A58)</f>
        <v>3</v>
      </c>
      <c r="F58">
        <f t="shared" si="4"/>
        <v>16</v>
      </c>
      <c r="G58">
        <f t="shared" si="5"/>
        <v>19.2</v>
      </c>
      <c r="H58" s="3">
        <v>0.10030799999999999</v>
      </c>
      <c r="I58" s="5">
        <f>H58*F64</f>
        <v>19.259135999999998</v>
      </c>
    </row>
    <row r="59" spans="1:9" x14ac:dyDescent="0.2">
      <c r="A59">
        <v>5</v>
      </c>
      <c r="B59">
        <f>COUNTIF('cities 2023'!$I$2:$I$97,$A59)</f>
        <v>11</v>
      </c>
      <c r="C59">
        <f>COUNTIF('cities 2024'!$I$2:$I$97,$A59)</f>
        <v>14</v>
      </c>
      <c r="D59">
        <f>COUNTIF('cities 2025'!$I$2:$I$97,$A59)</f>
        <v>6</v>
      </c>
      <c r="F59">
        <f t="shared" si="4"/>
        <v>31</v>
      </c>
      <c r="G59">
        <f t="shared" si="5"/>
        <v>19.2</v>
      </c>
      <c r="H59" s="3">
        <v>9.6676999999999999E-2</v>
      </c>
      <c r="I59" s="5">
        <f>H59*F64</f>
        <v>18.561983999999999</v>
      </c>
    </row>
    <row r="60" spans="1:9" x14ac:dyDescent="0.2">
      <c r="A60">
        <v>6</v>
      </c>
      <c r="B60">
        <f>COUNTIF('cities 2023'!$I$2:$I$97,$A60)</f>
        <v>10</v>
      </c>
      <c r="C60">
        <f>COUNTIF('cities 2024'!$I$2:$I$97,$A60)</f>
        <v>2</v>
      </c>
      <c r="D60">
        <f>COUNTIF('cities 2025'!$I$2:$I$97,$A60)</f>
        <v>6</v>
      </c>
      <c r="F60">
        <f t="shared" si="4"/>
        <v>18</v>
      </c>
      <c r="G60">
        <f t="shared" si="5"/>
        <v>19.2</v>
      </c>
      <c r="H60" s="3">
        <v>9.3375E-2</v>
      </c>
      <c r="I60" s="5">
        <f>H60*F64</f>
        <v>17.928000000000001</v>
      </c>
    </row>
    <row r="61" spans="1:9" x14ac:dyDescent="0.2">
      <c r="A61">
        <v>7</v>
      </c>
      <c r="B61">
        <f>COUNTIF('cities 2023'!$I$2:$I$97,$A61)</f>
        <v>3</v>
      </c>
      <c r="C61">
        <f>COUNTIF('cities 2024'!$I$2:$I$97,$A61)</f>
        <v>2</v>
      </c>
      <c r="D61">
        <f>COUNTIF('cities 2025'!$I$2:$I$97,$A61)</f>
        <v>4</v>
      </c>
      <c r="F61">
        <f t="shared" si="4"/>
        <v>9</v>
      </c>
      <c r="G61">
        <f t="shared" si="5"/>
        <v>19.2</v>
      </c>
      <c r="H61" s="3">
        <v>9.0352000000000002E-2</v>
      </c>
      <c r="I61" s="5">
        <f>H61*F64</f>
        <v>17.347584000000001</v>
      </c>
    </row>
    <row r="62" spans="1:9" x14ac:dyDescent="0.2">
      <c r="A62">
        <v>8</v>
      </c>
      <c r="B62">
        <f>COUNTIF('cities 2023'!$I$2:$I$97,$A62)</f>
        <v>9</v>
      </c>
      <c r="C62">
        <f>COUNTIF('cities 2024'!$I$2:$I$97,$A62)</f>
        <v>9</v>
      </c>
      <c r="D62">
        <f>COUNTIF('cities 2025'!$I$2:$I$97,$A62)</f>
        <v>4</v>
      </c>
      <c r="F62">
        <f t="shared" si="4"/>
        <v>22</v>
      </c>
      <c r="G62">
        <f t="shared" si="5"/>
        <v>19.2</v>
      </c>
      <c r="H62" s="3">
        <v>8.7569999999999995E-2</v>
      </c>
      <c r="I62" s="5">
        <f>H62*F64</f>
        <v>16.81344</v>
      </c>
    </row>
    <row r="63" spans="1:9" x14ac:dyDescent="0.2">
      <c r="A63">
        <v>9</v>
      </c>
      <c r="B63">
        <f>COUNTIF('cities 2023'!$I$2:$I$97,$A63)</f>
        <v>2</v>
      </c>
      <c r="C63">
        <f>COUNTIF('cities 2024'!$I$2:$I$97,$A63)</f>
        <v>6</v>
      </c>
      <c r="D63">
        <f>COUNTIF('cities 2025'!$I$2:$I$97,$A63)</f>
        <v>6</v>
      </c>
      <c r="F63">
        <f t="shared" si="4"/>
        <v>14</v>
      </c>
      <c r="G63">
        <f t="shared" si="5"/>
        <v>19.2</v>
      </c>
      <c r="H63" s="3">
        <v>8.4997000000000003E-2</v>
      </c>
      <c r="I63" s="5">
        <f>H63*F64</f>
        <v>16.319424000000001</v>
      </c>
    </row>
    <row r="64" spans="1:9" x14ac:dyDescent="0.2">
      <c r="A64" s="2" t="s">
        <v>164</v>
      </c>
      <c r="B64" s="2">
        <f>SUM(B54:B63)</f>
        <v>78</v>
      </c>
      <c r="C64" s="2">
        <f>SUM(C54:C63)</f>
        <v>64</v>
      </c>
      <c r="D64" s="2">
        <f>SUM(D54:D63)</f>
        <v>50</v>
      </c>
      <c r="E64" s="2"/>
      <c r="F64" s="2">
        <f>SUM(F54:F63)</f>
        <v>192</v>
      </c>
      <c r="G64" s="2"/>
      <c r="H64" s="2"/>
      <c r="I64" s="2"/>
    </row>
    <row r="66" spans="1:15" x14ac:dyDescent="0.2">
      <c r="A66" s="13"/>
      <c r="B66" s="13"/>
      <c r="C66" s="13"/>
      <c r="D66" s="13"/>
      <c r="E66" s="13"/>
      <c r="F66" s="14" t="s">
        <v>165</v>
      </c>
      <c r="G66" s="14">
        <f>_xlfn.CHISQ.TEST(F54:F63,G54:G63)</f>
        <v>3.1126105161682731E-3</v>
      </c>
      <c r="H66" s="2"/>
      <c r="I66" s="2">
        <f>_xlfn.CHISQ.TEST(F54:F63,I54:I63)</f>
        <v>4.9269486823836006E-3</v>
      </c>
    </row>
    <row r="67" spans="1:15" x14ac:dyDescent="0.2">
      <c r="F67" t="s">
        <v>365</v>
      </c>
    </row>
    <row r="71" spans="1:15" x14ac:dyDescent="0.2">
      <c r="O71" s="3"/>
    </row>
    <row r="72" spans="1:15" x14ac:dyDescent="0.2">
      <c r="N72" t="s">
        <v>324</v>
      </c>
    </row>
    <row r="73" spans="1:15" x14ac:dyDescent="0.2">
      <c r="B73" t="s">
        <v>368</v>
      </c>
      <c r="C73" t="s">
        <v>369</v>
      </c>
      <c r="D73" t="s">
        <v>370</v>
      </c>
      <c r="E73" t="s">
        <v>371</v>
      </c>
      <c r="F73" t="s">
        <v>372</v>
      </c>
      <c r="G73" t="s">
        <v>373</v>
      </c>
      <c r="H73" t="s">
        <v>374</v>
      </c>
      <c r="I73" t="s">
        <v>341</v>
      </c>
      <c r="N73">
        <v>9</v>
      </c>
      <c r="O73" s="3">
        <v>4.5999999999999999E-2</v>
      </c>
    </row>
    <row r="74" spans="1:15" x14ac:dyDescent="0.2">
      <c r="A74" t="s">
        <v>379</v>
      </c>
      <c r="B74" cm="1">
        <f t="array" ref="B74">SUMPRODUCT(--ISODD(+'cities 2023'!$J$2:$J$97))</f>
        <v>47</v>
      </c>
      <c r="C74" cm="1">
        <f t="array" ref="C74">SUMPRODUCT(--ISODD(+'cities 2024'!$J$2:$J$66))</f>
        <v>29</v>
      </c>
      <c r="D74" cm="1">
        <f t="array" ref="D74">SUMPRODUCT(--ISODD(+'cities 2025'!$J$2:$J$51))</f>
        <v>19</v>
      </c>
      <c r="E74">
        <f>COUNTA('cities 2023'!$J$2:$J$97)</f>
        <v>96</v>
      </c>
      <c r="F74">
        <f>COUNTA('cities 2024'!$J$2:$J$66)</f>
        <v>65</v>
      </c>
      <c r="G74">
        <f>COUNTA('cities 2025'!$J$2:$J$51)</f>
        <v>50</v>
      </c>
      <c r="H74">
        <f>SUM(B74:D74)/SUM(E74:G74)</f>
        <v>0.45023696682464454</v>
      </c>
      <c r="I74">
        <f>_xlfn.BINOM.DIST(SUM(B74:D74), SUM(E74:G74), 0.5, TRUE)</f>
        <v>8.4203213146646166E-2</v>
      </c>
    </row>
    <row r="75" spans="1:15" x14ac:dyDescent="0.2">
      <c r="A75" t="s">
        <v>380</v>
      </c>
      <c r="B75" cm="1">
        <f t="array" ref="B75">SUMPRODUCT(--ISODD(+'cities 2023'!$D$2:$D$97))</f>
        <v>33</v>
      </c>
      <c r="C75" cm="1">
        <f t="array" ref="C75">SUMPRODUCT(--ISODD(+'cities 2024'!$D$2:$D$66))</f>
        <v>25</v>
      </c>
      <c r="D75" cm="1">
        <f t="array" ref="D75">SUMPRODUCT(--ISODD(+'cities 2025'!$D$2:$D$51))</f>
        <v>19</v>
      </c>
      <c r="E75">
        <f>COUNTA('cities 2023'!$D$2:$D$97)</f>
        <v>95</v>
      </c>
      <c r="F75">
        <f>COUNTA('cities 2024'!$D$2:$D$66)</f>
        <v>65</v>
      </c>
      <c r="G75">
        <f>COUNTA('cities 2025'!$D$2:$D$51)</f>
        <v>50</v>
      </c>
      <c r="H75">
        <f>SUM(B75:D75)/SUM(E75:G75)</f>
        <v>0.36666666666666664</v>
      </c>
      <c r="I75">
        <f>_xlfn.BINOM.DIST(SUM(B75:D75), SUM(E75:G75), 0.5, TRUE)</f>
        <v>6.7798019601906907E-5</v>
      </c>
    </row>
    <row r="76" spans="1:15" x14ac:dyDescent="0.2">
      <c r="A76" t="s">
        <v>381</v>
      </c>
      <c r="B76" cm="1">
        <f t="array" ref="B76">SUMPRODUCT(--ISODD(+'cities 2023'!$E$2:$E$97))</f>
        <v>29</v>
      </c>
      <c r="C76" cm="1">
        <f t="array" ref="C76">SUMPRODUCT(--ISODD(+'cities 2024'!$E$2:$E$66))</f>
        <v>31</v>
      </c>
      <c r="D76" cm="1">
        <f t="array" ref="D76">SUMPRODUCT(--ISODD(+'cities 2025'!$E$2:$E$51))</f>
        <v>23</v>
      </c>
      <c r="E76">
        <f>COUNTA('cities 2023'!$E$2:$E$97)</f>
        <v>78</v>
      </c>
      <c r="F76">
        <f>COUNTA('cities 2024'!$E$2:$E$66)</f>
        <v>64</v>
      </c>
      <c r="G76">
        <f>COUNTA('cities 2025'!$E$2:$E$51)</f>
        <v>50</v>
      </c>
      <c r="H76">
        <f>SUM(B76:D76)/SUM(E76:G76)</f>
        <v>0.43229166666666669</v>
      </c>
      <c r="I76">
        <f>_xlfn.BINOM.DIST(SUM(B76:D76), SUM(E76:G76), 0.5, TRUE)</f>
        <v>3.5459779522080404E-2</v>
      </c>
    </row>
    <row r="77" spans="1:15" x14ac:dyDescent="0.2">
      <c r="A77" t="s">
        <v>378</v>
      </c>
      <c r="B77">
        <f>SUM(B74:B76)</f>
        <v>109</v>
      </c>
      <c r="C77">
        <f t="shared" ref="C77:G77" si="6">SUM(C74:C76)</f>
        <v>85</v>
      </c>
      <c r="D77">
        <f t="shared" si="6"/>
        <v>61</v>
      </c>
      <c r="E77">
        <f t="shared" si="6"/>
        <v>269</v>
      </c>
      <c r="F77">
        <f t="shared" si="6"/>
        <v>194</v>
      </c>
      <c r="G77">
        <f t="shared" si="6"/>
        <v>150</v>
      </c>
      <c r="H77">
        <f>SUM(B77:D77)/SUM(E77:G77)</f>
        <v>0.41598694942903752</v>
      </c>
      <c r="I77">
        <f>_xlfn.BINOM.DIST(SUM(B77:D77), SUM(E77:G77), 0.5, TRUE)</f>
        <v>1.823488214808439E-5</v>
      </c>
    </row>
    <row r="79" spans="1:15" x14ac:dyDescent="0.2">
      <c r="I79">
        <f>1+I77</f>
        <v>1.000018234882148</v>
      </c>
    </row>
  </sheetData>
  <hyperlinks>
    <hyperlink ref="A4" r:id="rId1" xr:uid="{2BA41E4F-1913-654A-BCE2-786B5E8009BF}"/>
    <hyperlink ref="A5" r:id="rId2" xr:uid="{8538D262-E28A-874D-A3A2-173EDCAAB8E8}"/>
    <hyperlink ref="A7" r:id="rId3" xr:uid="{1BC0C408-F27C-F44E-B6C8-A11B8A48C0F7}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8B9A-472D-444D-AAEA-7E45B38822D1}">
  <sheetPr>
    <tabColor rgb="FFFF0000"/>
  </sheetPr>
  <dimension ref="B7:I31"/>
  <sheetViews>
    <sheetView zoomScale="150" zoomScaleNormal="150" workbookViewId="0">
      <selection activeCell="C29" sqref="C29"/>
    </sheetView>
  </sheetViews>
  <sheetFormatPr baseColWidth="10" defaultRowHeight="16" x14ac:dyDescent="0.2"/>
  <cols>
    <col min="2" max="2" width="13.5" customWidth="1"/>
    <col min="3" max="3" width="17.6640625" customWidth="1"/>
  </cols>
  <sheetData>
    <row r="7" spans="2:9" x14ac:dyDescent="0.2">
      <c r="B7" t="s">
        <v>227</v>
      </c>
      <c r="C7" t="s">
        <v>233</v>
      </c>
      <c r="D7" t="s">
        <v>228</v>
      </c>
      <c r="E7" t="s">
        <v>229</v>
      </c>
    </row>
    <row r="8" spans="2:9" x14ac:dyDescent="0.2">
      <c r="B8">
        <v>0</v>
      </c>
      <c r="C8">
        <f>COUNTIF('flows - all'!B$2:B$160,'flows - digit checks'!B8)</f>
        <v>0</v>
      </c>
    </row>
    <row r="9" spans="2:9" x14ac:dyDescent="0.2">
      <c r="B9">
        <v>1</v>
      </c>
      <c r="C9">
        <f>COUNTIF('flows - all'!B$2:B$160,'flows - digit checks'!B9)</f>
        <v>57</v>
      </c>
      <c r="D9">
        <v>0.30099999999999999</v>
      </c>
      <c r="E9" s="5">
        <f>D9*C$18</f>
        <v>47.859000000000002</v>
      </c>
    </row>
    <row r="10" spans="2:9" x14ac:dyDescent="0.2">
      <c r="B10">
        <v>2</v>
      </c>
      <c r="C10">
        <f>COUNTIF('flows - all'!B$2:B$160,'flows - digit checks'!B10)</f>
        <v>31</v>
      </c>
      <c r="D10">
        <v>0.17599999999999999</v>
      </c>
      <c r="E10" s="5">
        <f t="shared" ref="E10:E17" si="0">D10*C$18</f>
        <v>27.983999999999998</v>
      </c>
    </row>
    <row r="11" spans="2:9" x14ac:dyDescent="0.2">
      <c r="B11">
        <v>3</v>
      </c>
      <c r="C11">
        <f>COUNTIF('flows - all'!B$2:B$160,'flows - digit checks'!B11)</f>
        <v>21</v>
      </c>
      <c r="D11">
        <v>0.125</v>
      </c>
      <c r="E11" s="5">
        <f t="shared" si="0"/>
        <v>19.875</v>
      </c>
    </row>
    <row r="12" spans="2:9" x14ac:dyDescent="0.2">
      <c r="B12">
        <v>4</v>
      </c>
      <c r="C12">
        <f>COUNTIF('flows - all'!B$2:B$160,'flows - digit checks'!B12)</f>
        <v>12</v>
      </c>
      <c r="D12">
        <v>9.7000000000000003E-2</v>
      </c>
      <c r="E12" s="5">
        <f t="shared" si="0"/>
        <v>15.423</v>
      </c>
    </row>
    <row r="13" spans="2:9" x14ac:dyDescent="0.2">
      <c r="B13">
        <v>5</v>
      </c>
      <c r="C13">
        <f>COUNTIF('flows - all'!B$2:B$160,'flows - digit checks'!B13)</f>
        <v>15</v>
      </c>
      <c r="D13">
        <v>7.9000000000000001E-2</v>
      </c>
      <c r="E13" s="5">
        <f t="shared" si="0"/>
        <v>12.561</v>
      </c>
    </row>
    <row r="14" spans="2:9" x14ac:dyDescent="0.2">
      <c r="B14">
        <v>6</v>
      </c>
      <c r="C14">
        <f>COUNTIF('flows - all'!B$2:B$160,'flows - digit checks'!B14)</f>
        <v>7</v>
      </c>
      <c r="D14">
        <v>6.7000000000000004E-2</v>
      </c>
      <c r="E14" s="5">
        <f t="shared" si="0"/>
        <v>10.653</v>
      </c>
    </row>
    <row r="15" spans="2:9" ht="20" x14ac:dyDescent="0.2">
      <c r="B15">
        <v>7</v>
      </c>
      <c r="C15">
        <f>COUNTIF('flows - all'!B$2:B$160,'flows - digit checks'!B15)</f>
        <v>5</v>
      </c>
      <c r="D15">
        <v>5.8000000000000003E-2</v>
      </c>
      <c r="E15" s="5">
        <f t="shared" si="0"/>
        <v>9.2220000000000013</v>
      </c>
      <c r="H15" s="11"/>
      <c r="I15" s="11"/>
    </row>
    <row r="16" spans="2:9" ht="20" x14ac:dyDescent="0.2">
      <c r="B16">
        <v>8</v>
      </c>
      <c r="C16">
        <f>COUNTIF('flows - all'!B$2:B$160,'flows - digit checks'!B16)</f>
        <v>9</v>
      </c>
      <c r="D16">
        <v>5.0999999999999997E-2</v>
      </c>
      <c r="E16" s="5">
        <f t="shared" si="0"/>
        <v>8.109</v>
      </c>
      <c r="H16" s="11"/>
      <c r="I16" s="11"/>
    </row>
    <row r="17" spans="2:9" ht="20" x14ac:dyDescent="0.2">
      <c r="B17">
        <v>9</v>
      </c>
      <c r="C17">
        <f>COUNTIF('flows - all'!B$2:B$160,'flows - digit checks'!B17)</f>
        <v>2</v>
      </c>
      <c r="D17">
        <v>4.5999999999999999E-2</v>
      </c>
      <c r="E17" s="5">
        <f t="shared" si="0"/>
        <v>7.3140000000000001</v>
      </c>
      <c r="H17" s="11"/>
      <c r="I17" s="11"/>
    </row>
    <row r="18" spans="2:9" ht="20" x14ac:dyDescent="0.2">
      <c r="C18" s="2">
        <f>SUM(C8:C17)</f>
        <v>159</v>
      </c>
      <c r="H18" s="11"/>
      <c r="I18" s="11"/>
    </row>
    <row r="19" spans="2:9" ht="20" x14ac:dyDescent="0.2">
      <c r="H19" s="11"/>
      <c r="I19" s="11"/>
    </row>
    <row r="20" spans="2:9" ht="20" x14ac:dyDescent="0.2">
      <c r="D20" t="s">
        <v>230</v>
      </c>
      <c r="E20">
        <f>_xlfn.CHISQ.TEST(C9:C17,E9:E17)</f>
        <v>0.23089306828099088</v>
      </c>
      <c r="H20" s="11"/>
      <c r="I20" s="11"/>
    </row>
    <row r="21" spans="2:9" ht="20" x14ac:dyDescent="0.2">
      <c r="H21" s="11"/>
      <c r="I21" s="11"/>
    </row>
    <row r="22" spans="2:9" ht="20" x14ac:dyDescent="0.2">
      <c r="H22" s="11"/>
      <c r="I22" s="11"/>
    </row>
    <row r="23" spans="2:9" x14ac:dyDescent="0.2">
      <c r="C23" t="s">
        <v>384</v>
      </c>
    </row>
    <row r="26" spans="2:9" x14ac:dyDescent="0.2">
      <c r="B26" s="2" t="s">
        <v>375</v>
      </c>
    </row>
    <row r="28" spans="2:9" x14ac:dyDescent="0.2">
      <c r="C28" t="s">
        <v>356</v>
      </c>
      <c r="D28" t="s">
        <v>386</v>
      </c>
      <c r="E28" t="s">
        <v>298</v>
      </c>
      <c r="F28" t="s">
        <v>377</v>
      </c>
      <c r="G28" t="s">
        <v>341</v>
      </c>
    </row>
    <row r="29" spans="2:9" x14ac:dyDescent="0.2">
      <c r="B29" t="s">
        <v>389</v>
      </c>
      <c r="C29">
        <f>COUNTIF('flows - all'!$F$2:$F$160,1)</f>
        <v>19</v>
      </c>
      <c r="D29">
        <f>COUNTIF('flows - all'!$F$2:$F$160,0)</f>
        <v>39</v>
      </c>
      <c r="E29">
        <f>D29+C29</f>
        <v>58</v>
      </c>
      <c r="F29" s="22">
        <f>C29/E29</f>
        <v>0.32758620689655171</v>
      </c>
      <c r="G29" s="24">
        <f>_xlfn.BINOM.DIST(C29, D29+C29, 0.5, TRUE)</f>
        <v>5.9640698578815859E-3</v>
      </c>
    </row>
    <row r="30" spans="2:9" x14ac:dyDescent="0.2">
      <c r="B30" t="s">
        <v>390</v>
      </c>
      <c r="C30">
        <f>COUNTIF('flows - all'!$I$2:$I$160,1)</f>
        <v>66</v>
      </c>
      <c r="D30">
        <f>COUNTIF('flows - all'!$I$2:$I$160,0)</f>
        <v>93</v>
      </c>
      <c r="E30">
        <f>D30+C30</f>
        <v>159</v>
      </c>
      <c r="F30" s="22">
        <f>C30/E30</f>
        <v>0.41509433962264153</v>
      </c>
      <c r="G30" s="24">
        <f>_xlfn.BINOM.DIST(C30, D30+C30, 0.5, TRUE)</f>
        <v>1.9438997611390424E-2</v>
      </c>
    </row>
    <row r="31" spans="2:9" x14ac:dyDescent="0.2">
      <c r="C3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9E24A-DE8A-CA46-BA8B-763953272CA8}">
  <sheetPr>
    <tabColor rgb="FF00B050"/>
  </sheetPr>
  <dimension ref="A3:E77"/>
  <sheetViews>
    <sheetView topLeftCell="A50" workbookViewId="0">
      <selection activeCell="E76" sqref="E76"/>
    </sheetView>
  </sheetViews>
  <sheetFormatPr baseColWidth="10" defaultRowHeight="16" x14ac:dyDescent="0.2"/>
  <cols>
    <col min="3" max="3" width="15.1640625" customWidth="1"/>
    <col min="4" max="4" width="18.6640625" customWidth="1"/>
    <col min="5" max="5" width="17.5" customWidth="1"/>
  </cols>
  <sheetData>
    <row r="3" spans="1:5" x14ac:dyDescent="0.2">
      <c r="A3" s="2" t="s">
        <v>295</v>
      </c>
    </row>
    <row r="5" spans="1:5" x14ac:dyDescent="0.2">
      <c r="B5" s="2" t="s">
        <v>292</v>
      </c>
    </row>
    <row r="7" spans="1:5" x14ac:dyDescent="0.2">
      <c r="B7" t="s">
        <v>163</v>
      </c>
      <c r="C7" t="s">
        <v>179</v>
      </c>
    </row>
    <row r="8" spans="1:5" x14ac:dyDescent="0.2">
      <c r="A8">
        <v>0</v>
      </c>
      <c r="B8">
        <f>COUNTIF('UBS - all'!C$2:C$300,'UBS - digit checks'!A8)</f>
        <v>25</v>
      </c>
      <c r="C8">
        <f t="shared" ref="C8:C17" si="0">$B$18/10</f>
        <v>18</v>
      </c>
      <c r="D8" s="5"/>
      <c r="E8" s="5"/>
    </row>
    <row r="9" spans="1:5" x14ac:dyDescent="0.2">
      <c r="A9">
        <v>1</v>
      </c>
      <c r="B9">
        <f>COUNTIF('UBS - all'!C$2:C$300,'UBS - digit checks'!A9)</f>
        <v>20</v>
      </c>
      <c r="C9">
        <f t="shared" si="0"/>
        <v>18</v>
      </c>
      <c r="D9" s="5"/>
      <c r="E9" s="5"/>
    </row>
    <row r="10" spans="1:5" x14ac:dyDescent="0.2">
      <c r="A10">
        <v>2</v>
      </c>
      <c r="B10">
        <f>COUNTIF('UBS - all'!C$2:C$300,'UBS - digit checks'!A10)</f>
        <v>19</v>
      </c>
      <c r="C10">
        <f t="shared" si="0"/>
        <v>18</v>
      </c>
      <c r="D10" s="5"/>
      <c r="E10" s="7"/>
    </row>
    <row r="11" spans="1:5" x14ac:dyDescent="0.2">
      <c r="A11">
        <v>3</v>
      </c>
      <c r="B11">
        <f>COUNTIF('UBS - all'!C$2:C$300,'UBS - digit checks'!A11)</f>
        <v>14</v>
      </c>
      <c r="C11">
        <f t="shared" si="0"/>
        <v>18</v>
      </c>
      <c r="D11" s="5"/>
      <c r="E11" s="5"/>
    </row>
    <row r="12" spans="1:5" x14ac:dyDescent="0.2">
      <c r="A12">
        <v>4</v>
      </c>
      <c r="B12">
        <f>COUNTIF('UBS - all'!C$2:C$300,'UBS - digit checks'!A12)</f>
        <v>16</v>
      </c>
      <c r="C12">
        <f t="shared" si="0"/>
        <v>18</v>
      </c>
      <c r="D12" s="5"/>
      <c r="E12" s="5"/>
    </row>
    <row r="13" spans="1:5" x14ac:dyDescent="0.2">
      <c r="A13">
        <v>5</v>
      </c>
      <c r="B13">
        <f>COUNTIF('UBS - all'!C$2:C$300,'UBS - digit checks'!A13)</f>
        <v>15</v>
      </c>
      <c r="C13">
        <f t="shared" si="0"/>
        <v>18</v>
      </c>
      <c r="D13" s="5"/>
      <c r="E13" s="5"/>
    </row>
    <row r="14" spans="1:5" x14ac:dyDescent="0.2">
      <c r="A14">
        <v>6</v>
      </c>
      <c r="B14">
        <f>COUNTIF('UBS - all'!C$2:C$300,'UBS - digit checks'!A14)</f>
        <v>14</v>
      </c>
      <c r="C14">
        <f t="shared" si="0"/>
        <v>18</v>
      </c>
      <c r="D14" s="5"/>
      <c r="E14" s="5"/>
    </row>
    <row r="15" spans="1:5" x14ac:dyDescent="0.2">
      <c r="A15">
        <v>7</v>
      </c>
      <c r="B15">
        <f>COUNTIF('UBS - all'!C$2:C$300,'UBS - digit checks'!A15)</f>
        <v>20</v>
      </c>
      <c r="C15">
        <f t="shared" si="0"/>
        <v>18</v>
      </c>
      <c r="D15" s="5"/>
      <c r="E15" s="5"/>
    </row>
    <row r="16" spans="1:5" x14ac:dyDescent="0.2">
      <c r="A16">
        <v>8</v>
      </c>
      <c r="B16">
        <f>COUNTIF('UBS - all'!C$2:C$300,'UBS - digit checks'!A16)</f>
        <v>14</v>
      </c>
      <c r="C16">
        <f t="shared" si="0"/>
        <v>18</v>
      </c>
      <c r="D16" s="5"/>
      <c r="E16" s="5"/>
    </row>
    <row r="17" spans="1:5" x14ac:dyDescent="0.2">
      <c r="A17">
        <v>9</v>
      </c>
      <c r="B17">
        <f>COUNTIF('UBS - all'!C$2:C$300,'UBS - digit checks'!A17)</f>
        <v>23</v>
      </c>
      <c r="C17">
        <f t="shared" si="0"/>
        <v>18</v>
      </c>
      <c r="D17" s="5"/>
      <c r="E17" s="5"/>
    </row>
    <row r="18" spans="1:5" x14ac:dyDescent="0.2">
      <c r="A18" s="2"/>
      <c r="B18" s="2">
        <f>SUM(B8:B17)</f>
        <v>180</v>
      </c>
      <c r="C18" s="2">
        <f>SUM(C8:C17)</f>
        <v>180</v>
      </c>
      <c r="D18" s="6"/>
      <c r="E18" s="2"/>
    </row>
    <row r="20" spans="1:5" s="15" customFormat="1" x14ac:dyDescent="0.2">
      <c r="B20" s="16" t="s">
        <v>165</v>
      </c>
      <c r="C20" s="16">
        <f>_xlfn.CHISQ.TEST(B8:B17,C8:C17)</f>
        <v>0.53414621690969144</v>
      </c>
      <c r="D20" s="16"/>
      <c r="E20" s="16"/>
    </row>
    <row r="24" spans="1:5" x14ac:dyDescent="0.2">
      <c r="B24" s="2" t="s">
        <v>296</v>
      </c>
    </row>
    <row r="26" spans="1:5" x14ac:dyDescent="0.2">
      <c r="B26" t="s">
        <v>163</v>
      </c>
      <c r="C26" t="s">
        <v>179</v>
      </c>
      <c r="D26" t="s">
        <v>181</v>
      </c>
      <c r="E26" t="s">
        <v>297</v>
      </c>
    </row>
    <row r="27" spans="1:5" x14ac:dyDescent="0.2">
      <c r="A27">
        <v>0</v>
      </c>
      <c r="B27">
        <f>COUNTIF('UBS - all'!B$2:B$300,'UBS - digit checks'!A27)</f>
        <v>26</v>
      </c>
      <c r="C27">
        <f t="shared" ref="C27:C36" si="1">$B$18/10</f>
        <v>18</v>
      </c>
      <c r="D27" s="23">
        <v>0.11967899999999999</v>
      </c>
      <c r="E27" s="5">
        <f>$B$37*D27</f>
        <v>21.54222</v>
      </c>
    </row>
    <row r="28" spans="1:5" x14ac:dyDescent="0.2">
      <c r="A28">
        <v>1</v>
      </c>
      <c r="B28">
        <f>COUNTIF('UBS - all'!B$2:B$300,'UBS - digit checks'!A28)</f>
        <v>25</v>
      </c>
      <c r="C28">
        <f t="shared" si="1"/>
        <v>18</v>
      </c>
      <c r="D28" s="23">
        <v>0.11389000000000001</v>
      </c>
      <c r="E28" s="5">
        <f t="shared" ref="E28:E36" si="2">$B$37*D28</f>
        <v>20.5002</v>
      </c>
    </row>
    <row r="29" spans="1:5" x14ac:dyDescent="0.2">
      <c r="A29">
        <v>2</v>
      </c>
      <c r="B29">
        <f>COUNTIF('UBS - all'!B$2:B$300,'UBS - digit checks'!A29)</f>
        <v>18</v>
      </c>
      <c r="C29">
        <f t="shared" si="1"/>
        <v>18</v>
      </c>
      <c r="D29" s="23">
        <v>0.108821</v>
      </c>
      <c r="E29" s="5">
        <f t="shared" si="2"/>
        <v>19.587779999999999</v>
      </c>
    </row>
    <row r="30" spans="1:5" x14ac:dyDescent="0.2">
      <c r="A30">
        <v>3</v>
      </c>
      <c r="B30">
        <f>COUNTIF('UBS - all'!B$2:B$300,'UBS - digit checks'!A30)</f>
        <v>18</v>
      </c>
      <c r="C30">
        <f t="shared" si="1"/>
        <v>18</v>
      </c>
      <c r="D30" s="23">
        <v>0.10433000000000001</v>
      </c>
      <c r="E30" s="5">
        <f t="shared" si="2"/>
        <v>18.779400000000003</v>
      </c>
    </row>
    <row r="31" spans="1:5" x14ac:dyDescent="0.2">
      <c r="A31">
        <v>4</v>
      </c>
      <c r="B31">
        <f>COUNTIF('UBS - all'!B$2:B$300,'UBS - digit checks'!A31)</f>
        <v>22</v>
      </c>
      <c r="C31">
        <f t="shared" si="1"/>
        <v>18</v>
      </c>
      <c r="D31" s="23">
        <v>0.10030799999999999</v>
      </c>
      <c r="E31" s="5">
        <f t="shared" si="2"/>
        <v>18.055439999999997</v>
      </c>
    </row>
    <row r="32" spans="1:5" x14ac:dyDescent="0.2">
      <c r="A32">
        <v>5</v>
      </c>
      <c r="B32">
        <f>COUNTIF('UBS - all'!B$2:B$300,'UBS - digit checks'!A32)</f>
        <v>7</v>
      </c>
      <c r="C32">
        <f t="shared" si="1"/>
        <v>18</v>
      </c>
      <c r="D32" s="23">
        <v>9.6676999999999999E-2</v>
      </c>
      <c r="E32" s="5">
        <f t="shared" si="2"/>
        <v>17.401859999999999</v>
      </c>
    </row>
    <row r="33" spans="1:5" x14ac:dyDescent="0.2">
      <c r="A33">
        <v>6</v>
      </c>
      <c r="B33">
        <f>COUNTIF('UBS - all'!B$2:B$300,'UBS - digit checks'!A33)</f>
        <v>18</v>
      </c>
      <c r="C33">
        <f t="shared" si="1"/>
        <v>18</v>
      </c>
      <c r="D33" s="23">
        <v>9.3375E-2</v>
      </c>
      <c r="E33" s="5">
        <f t="shared" si="2"/>
        <v>16.807500000000001</v>
      </c>
    </row>
    <row r="34" spans="1:5" x14ac:dyDescent="0.2">
      <c r="A34">
        <v>7</v>
      </c>
      <c r="B34">
        <f>COUNTIF('UBS - all'!B$2:B$300,'UBS - digit checks'!A34)</f>
        <v>16</v>
      </c>
      <c r="C34">
        <f t="shared" si="1"/>
        <v>18</v>
      </c>
      <c r="D34" s="23">
        <v>9.0352000000000002E-2</v>
      </c>
      <c r="E34" s="5">
        <f t="shared" si="2"/>
        <v>16.263359999999999</v>
      </c>
    </row>
    <row r="35" spans="1:5" x14ac:dyDescent="0.2">
      <c r="A35">
        <v>8</v>
      </c>
      <c r="B35">
        <f>COUNTIF('UBS - all'!B$2:B$300,'UBS - digit checks'!A35)</f>
        <v>17</v>
      </c>
      <c r="C35">
        <f t="shared" si="1"/>
        <v>18</v>
      </c>
      <c r="D35" s="23">
        <v>8.7569999999999995E-2</v>
      </c>
      <c r="E35" s="5">
        <f t="shared" si="2"/>
        <v>15.762599999999999</v>
      </c>
    </row>
    <row r="36" spans="1:5" x14ac:dyDescent="0.2">
      <c r="A36">
        <v>9</v>
      </c>
      <c r="B36">
        <f>COUNTIF('UBS - all'!B$2:B$300,'UBS - digit checks'!A36)</f>
        <v>13</v>
      </c>
      <c r="C36">
        <f t="shared" si="1"/>
        <v>18</v>
      </c>
      <c r="D36" s="23">
        <v>8.4997000000000003E-2</v>
      </c>
      <c r="E36" s="5">
        <f t="shared" si="2"/>
        <v>15.29946</v>
      </c>
    </row>
    <row r="37" spans="1:5" x14ac:dyDescent="0.2">
      <c r="A37" s="2"/>
      <c r="B37" s="2">
        <f>SUM(B27:B36)</f>
        <v>180</v>
      </c>
      <c r="C37" s="2">
        <f>SUM(C27:C36)</f>
        <v>180</v>
      </c>
      <c r="E37" s="5">
        <f>SUM(E27:E36)</f>
        <v>179.99982000000003</v>
      </c>
    </row>
    <row r="39" spans="1:5" s="15" customFormat="1" x14ac:dyDescent="0.2">
      <c r="B39" s="16" t="s">
        <v>165</v>
      </c>
      <c r="C39" s="16">
        <f>_xlfn.CHISQ.TEST(B27:B36,C27:C36)</f>
        <v>7.6763113522171772E-2</v>
      </c>
      <c r="E39" s="16">
        <f>_xlfn.CHISQ.TEST(B27:B36,E27:E36)</f>
        <v>0.37681604881876674</v>
      </c>
    </row>
    <row r="72" spans="1:5" x14ac:dyDescent="0.2">
      <c r="A72" s="2" t="s">
        <v>375</v>
      </c>
    </row>
    <row r="74" spans="1:5" x14ac:dyDescent="0.2">
      <c r="B74" t="s">
        <v>357</v>
      </c>
      <c r="C74" t="s">
        <v>358</v>
      </c>
      <c r="D74" t="s">
        <v>376</v>
      </c>
      <c r="E74" t="s">
        <v>341</v>
      </c>
    </row>
    <row r="75" spans="1:5" x14ac:dyDescent="0.2">
      <c r="A75" t="s">
        <v>360</v>
      </c>
      <c r="B75" cm="1">
        <f t="array" ref="B75">SUMPRODUCT(--ISODD(+'UBS - all'!A2:A181))</f>
        <v>92</v>
      </c>
      <c r="C75">
        <f>COUNTIF('UBS - all'!A2:A181, "&gt;0")</f>
        <v>180</v>
      </c>
      <c r="D75">
        <f>B75/C75</f>
        <v>0.51111111111111107</v>
      </c>
      <c r="E75">
        <f>1-_xlfn.BINOM.DIST(B75-1, C75, 0.5, TRUE)</f>
        <v>0.41157022334180682</v>
      </c>
    </row>
    <row r="77" spans="1:5" x14ac:dyDescent="0.2">
      <c r="B77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5B2A6-2566-6F47-82F9-CC700A9BE96E}">
  <sheetPr>
    <tabColor rgb="FF00B050"/>
  </sheetPr>
  <dimension ref="A3:E54"/>
  <sheetViews>
    <sheetView topLeftCell="A39" workbookViewId="0">
      <selection activeCell="E54" sqref="E54"/>
    </sheetView>
  </sheetViews>
  <sheetFormatPr baseColWidth="10" defaultRowHeight="16" x14ac:dyDescent="0.2"/>
  <cols>
    <col min="3" max="3" width="15.1640625" customWidth="1"/>
    <col min="4" max="4" width="18.6640625" customWidth="1"/>
    <col min="5" max="5" width="17.5" customWidth="1"/>
  </cols>
  <sheetData>
    <row r="3" spans="1:5" x14ac:dyDescent="0.2">
      <c r="A3" s="2" t="s">
        <v>333</v>
      </c>
    </row>
    <row r="5" spans="1:5" x14ac:dyDescent="0.2">
      <c r="B5" s="2" t="s">
        <v>331</v>
      </c>
    </row>
    <row r="7" spans="1:5" x14ac:dyDescent="0.2">
      <c r="B7" t="s">
        <v>163</v>
      </c>
      <c r="C7" t="s">
        <v>179</v>
      </c>
    </row>
    <row r="8" spans="1:5" x14ac:dyDescent="0.2">
      <c r="A8">
        <v>0</v>
      </c>
      <c r="B8">
        <f>COUNTIF(KnightFrank2024!$D$6:$D$67,'Knight Frank - digit checks'!A8)</f>
        <v>10</v>
      </c>
      <c r="C8">
        <f t="shared" ref="C8:C17" si="0">$B$18/10</f>
        <v>6</v>
      </c>
      <c r="D8" s="5"/>
      <c r="E8" s="5"/>
    </row>
    <row r="9" spans="1:5" x14ac:dyDescent="0.2">
      <c r="A9">
        <v>1</v>
      </c>
      <c r="B9">
        <f>COUNTIF(KnightFrank2024!$D$6:$D$67,'Knight Frank - digit checks'!A9)</f>
        <v>8</v>
      </c>
      <c r="C9">
        <f t="shared" si="0"/>
        <v>6</v>
      </c>
      <c r="D9" s="5"/>
      <c r="E9" s="5"/>
    </row>
    <row r="10" spans="1:5" x14ac:dyDescent="0.2">
      <c r="A10">
        <v>2</v>
      </c>
      <c r="B10">
        <f>COUNTIF(KnightFrank2024!$D$6:$D$67,'Knight Frank - digit checks'!A10)</f>
        <v>9</v>
      </c>
      <c r="C10">
        <f t="shared" si="0"/>
        <v>6</v>
      </c>
      <c r="D10" s="5"/>
      <c r="E10" s="7"/>
    </row>
    <row r="11" spans="1:5" x14ac:dyDescent="0.2">
      <c r="A11">
        <v>3</v>
      </c>
      <c r="B11">
        <f>COUNTIF(KnightFrank2024!$D$6:$D$67,'Knight Frank - digit checks'!A11)</f>
        <v>4</v>
      </c>
      <c r="C11">
        <f t="shared" si="0"/>
        <v>6</v>
      </c>
      <c r="D11" s="5"/>
      <c r="E11" s="5"/>
    </row>
    <row r="12" spans="1:5" x14ac:dyDescent="0.2">
      <c r="A12">
        <v>4</v>
      </c>
      <c r="B12">
        <f>COUNTIF(KnightFrank2024!$D$6:$D$67,'Knight Frank - digit checks'!A12)</f>
        <v>5</v>
      </c>
      <c r="C12">
        <f t="shared" si="0"/>
        <v>6</v>
      </c>
      <c r="D12" s="5"/>
      <c r="E12" s="5"/>
    </row>
    <row r="13" spans="1:5" x14ac:dyDescent="0.2">
      <c r="A13">
        <v>5</v>
      </c>
      <c r="B13">
        <f>COUNTIF(KnightFrank2024!$D$6:$D$67,'Knight Frank - digit checks'!A13)</f>
        <v>6</v>
      </c>
      <c r="C13">
        <f t="shared" si="0"/>
        <v>6</v>
      </c>
      <c r="D13" s="5"/>
      <c r="E13" s="5"/>
    </row>
    <row r="14" spans="1:5" x14ac:dyDescent="0.2">
      <c r="A14">
        <v>6</v>
      </c>
      <c r="B14">
        <f>COUNTIF(KnightFrank2024!$D$6:$D$67,'Knight Frank - digit checks'!A14)</f>
        <v>4</v>
      </c>
      <c r="C14">
        <f t="shared" si="0"/>
        <v>6</v>
      </c>
      <c r="D14" s="5"/>
      <c r="E14" s="5"/>
    </row>
    <row r="15" spans="1:5" x14ac:dyDescent="0.2">
      <c r="A15">
        <v>7</v>
      </c>
      <c r="B15">
        <f>COUNTIF(KnightFrank2024!$D$6:$D$67,'Knight Frank - digit checks'!A15)</f>
        <v>6</v>
      </c>
      <c r="C15">
        <f t="shared" si="0"/>
        <v>6</v>
      </c>
      <c r="D15" s="5"/>
      <c r="E15" s="5"/>
    </row>
    <row r="16" spans="1:5" x14ac:dyDescent="0.2">
      <c r="A16">
        <v>8</v>
      </c>
      <c r="B16">
        <f>COUNTIF(KnightFrank2024!$D$6:$D$67,'Knight Frank - digit checks'!A16)</f>
        <v>2</v>
      </c>
      <c r="C16">
        <f t="shared" si="0"/>
        <v>6</v>
      </c>
      <c r="D16" s="5"/>
      <c r="E16" s="5"/>
    </row>
    <row r="17" spans="1:5" x14ac:dyDescent="0.2">
      <c r="A17">
        <v>9</v>
      </c>
      <c r="B17">
        <f>COUNTIF(KnightFrank2024!$D$6:$D$67,'Knight Frank - digit checks'!A17)</f>
        <v>6</v>
      </c>
      <c r="C17">
        <f t="shared" si="0"/>
        <v>6</v>
      </c>
      <c r="D17" s="5"/>
      <c r="E17" s="5"/>
    </row>
    <row r="18" spans="1:5" x14ac:dyDescent="0.2">
      <c r="A18" s="2"/>
      <c r="B18" s="2">
        <f>SUM(B8:B17)</f>
        <v>60</v>
      </c>
      <c r="C18" s="2">
        <f>SUM(C8:C17)</f>
        <v>60</v>
      </c>
      <c r="D18" s="6"/>
      <c r="E18" s="2"/>
    </row>
    <row r="20" spans="1:5" s="15" customFormat="1" x14ac:dyDescent="0.2">
      <c r="B20" s="16" t="s">
        <v>165</v>
      </c>
      <c r="C20" s="16">
        <f>_xlfn.CHISQ.TEST(B8:B17,C8:C17)</f>
        <v>0.43727418891386716</v>
      </c>
      <c r="D20" s="16"/>
      <c r="E20" s="16"/>
    </row>
    <row r="24" spans="1:5" x14ac:dyDescent="0.2">
      <c r="B24" s="2" t="s">
        <v>332</v>
      </c>
    </row>
    <row r="26" spans="1:5" x14ac:dyDescent="0.2">
      <c r="B26" t="s">
        <v>163</v>
      </c>
      <c r="C26" t="s">
        <v>179</v>
      </c>
      <c r="D26" t="s">
        <v>181</v>
      </c>
      <c r="E26" t="s">
        <v>297</v>
      </c>
    </row>
    <row r="27" spans="1:5" x14ac:dyDescent="0.2">
      <c r="A27">
        <v>0</v>
      </c>
      <c r="B27">
        <f>COUNTIF(KnightFrank2024!$C$6:$C$67,'Knight Frank - digit checks'!A27)</f>
        <v>4</v>
      </c>
      <c r="C27">
        <f>$B$37/10</f>
        <v>6</v>
      </c>
      <c r="D27" s="3">
        <v>0.11967899999999999</v>
      </c>
      <c r="E27" s="5">
        <f>$B$37*D27</f>
        <v>7.1807399999999992</v>
      </c>
    </row>
    <row r="28" spans="1:5" x14ac:dyDescent="0.2">
      <c r="A28">
        <v>1</v>
      </c>
      <c r="B28">
        <f>COUNTIF(KnightFrank2024!$C$6:$C$67,'Knight Frank - digit checks'!A28)</f>
        <v>5</v>
      </c>
      <c r="C28">
        <f t="shared" ref="C28:C36" si="1">$B$37/10</f>
        <v>6</v>
      </c>
      <c r="D28" s="3">
        <v>0.11389000000000001</v>
      </c>
      <c r="E28" s="5">
        <f t="shared" ref="E28:E36" si="2">$B$37*D28</f>
        <v>6.8334000000000001</v>
      </c>
    </row>
    <row r="29" spans="1:5" x14ac:dyDescent="0.2">
      <c r="A29">
        <v>2</v>
      </c>
      <c r="B29">
        <f>COUNTIF(KnightFrank2024!$C$6:$C$67,'Knight Frank - digit checks'!A29)</f>
        <v>8</v>
      </c>
      <c r="C29">
        <f t="shared" si="1"/>
        <v>6</v>
      </c>
      <c r="D29" s="3">
        <v>0.108821</v>
      </c>
      <c r="E29" s="5">
        <f t="shared" si="2"/>
        <v>6.5292599999999998</v>
      </c>
    </row>
    <row r="30" spans="1:5" x14ac:dyDescent="0.2">
      <c r="A30">
        <v>3</v>
      </c>
      <c r="B30">
        <f>COUNTIF(KnightFrank2024!$C$6:$C$67,'Knight Frank - digit checks'!A30)</f>
        <v>7</v>
      </c>
      <c r="C30">
        <f t="shared" si="1"/>
        <v>6</v>
      </c>
      <c r="D30" s="3">
        <v>0.10433000000000001</v>
      </c>
      <c r="E30" s="5">
        <f t="shared" si="2"/>
        <v>6.2598000000000003</v>
      </c>
    </row>
    <row r="31" spans="1:5" x14ac:dyDescent="0.2">
      <c r="A31">
        <v>4</v>
      </c>
      <c r="B31">
        <f>COUNTIF(KnightFrank2024!$C$6:$C$67,'Knight Frank - digit checks'!A31)</f>
        <v>8</v>
      </c>
      <c r="C31">
        <f t="shared" si="1"/>
        <v>6</v>
      </c>
      <c r="D31" s="3">
        <v>0.10030799999999999</v>
      </c>
      <c r="E31" s="5">
        <f t="shared" si="2"/>
        <v>6.0184799999999994</v>
      </c>
    </row>
    <row r="32" spans="1:5" x14ac:dyDescent="0.2">
      <c r="A32">
        <v>5</v>
      </c>
      <c r="B32">
        <f>COUNTIF(KnightFrank2024!$C$6:$C$67,'Knight Frank - digit checks'!A32)</f>
        <v>8</v>
      </c>
      <c r="C32">
        <f t="shared" si="1"/>
        <v>6</v>
      </c>
      <c r="D32" s="3">
        <v>9.6676999999999999E-2</v>
      </c>
      <c r="E32" s="5">
        <f t="shared" si="2"/>
        <v>5.8006200000000003</v>
      </c>
    </row>
    <row r="33" spans="1:5" x14ac:dyDescent="0.2">
      <c r="A33">
        <v>6</v>
      </c>
      <c r="B33">
        <f>COUNTIF(KnightFrank2024!$C$6:$C$67,'Knight Frank - digit checks'!A33)</f>
        <v>3</v>
      </c>
      <c r="C33">
        <f t="shared" si="1"/>
        <v>6</v>
      </c>
      <c r="D33" s="3">
        <v>9.3375E-2</v>
      </c>
      <c r="E33" s="5">
        <f t="shared" si="2"/>
        <v>5.6025</v>
      </c>
    </row>
    <row r="34" spans="1:5" x14ac:dyDescent="0.2">
      <c r="A34">
        <v>7</v>
      </c>
      <c r="B34">
        <f>COUNTIF(KnightFrank2024!$C$6:$C$67,'Knight Frank - digit checks'!A34)</f>
        <v>5</v>
      </c>
      <c r="C34">
        <f t="shared" si="1"/>
        <v>6</v>
      </c>
      <c r="D34" s="3">
        <v>9.0352000000000002E-2</v>
      </c>
      <c r="E34" s="5">
        <f t="shared" si="2"/>
        <v>5.4211200000000002</v>
      </c>
    </row>
    <row r="35" spans="1:5" x14ac:dyDescent="0.2">
      <c r="A35">
        <v>8</v>
      </c>
      <c r="B35">
        <f>COUNTIF(KnightFrank2024!$C$6:$C$67,'Knight Frank - digit checks'!A35)</f>
        <v>7</v>
      </c>
      <c r="C35">
        <f t="shared" si="1"/>
        <v>6</v>
      </c>
      <c r="D35" s="3">
        <v>8.7569999999999995E-2</v>
      </c>
      <c r="E35" s="5">
        <f t="shared" si="2"/>
        <v>5.2542</v>
      </c>
    </row>
    <row r="36" spans="1:5" x14ac:dyDescent="0.2">
      <c r="A36">
        <v>9</v>
      </c>
      <c r="B36">
        <f>COUNTIF(KnightFrank2024!$C$6:$C$67,'Knight Frank - digit checks'!A36)</f>
        <v>5</v>
      </c>
      <c r="C36">
        <f t="shared" si="1"/>
        <v>6</v>
      </c>
      <c r="D36" s="3">
        <v>8.4997000000000003E-2</v>
      </c>
      <c r="E36" s="5">
        <f t="shared" si="2"/>
        <v>5.0998200000000002</v>
      </c>
    </row>
    <row r="37" spans="1:5" x14ac:dyDescent="0.2">
      <c r="A37" s="2"/>
      <c r="B37" s="2">
        <f>SUM(B27:B36)</f>
        <v>60</v>
      </c>
      <c r="C37" s="2">
        <f>SUM(C27:C36)</f>
        <v>60</v>
      </c>
      <c r="E37" s="5">
        <f>SUM(E27:E36)</f>
        <v>59.999939999999995</v>
      </c>
    </row>
    <row r="39" spans="1:5" s="15" customFormat="1" x14ac:dyDescent="0.2">
      <c r="B39" s="16" t="s">
        <v>165</v>
      </c>
      <c r="C39" s="16">
        <f>_xlfn.CHISQ.TEST(B27:B36,C27:C36)</f>
        <v>0.83430826019340742</v>
      </c>
      <c r="E39" s="16">
        <f>_xlfn.CHISQ.TEST(B27:B36,E27:E36)</f>
        <v>0.77633822229465588</v>
      </c>
    </row>
    <row r="51" spans="1:5" x14ac:dyDescent="0.2">
      <c r="A51" s="2" t="s">
        <v>375</v>
      </c>
    </row>
    <row r="53" spans="1:5" x14ac:dyDescent="0.2">
      <c r="B53" t="s">
        <v>357</v>
      </c>
      <c r="C53" t="s">
        <v>358</v>
      </c>
      <c r="D53" t="s">
        <v>376</v>
      </c>
      <c r="E53" t="s">
        <v>341</v>
      </c>
    </row>
    <row r="54" spans="1:5" x14ac:dyDescent="0.2">
      <c r="A54" t="s">
        <v>360</v>
      </c>
      <c r="B54" cm="1">
        <f t="array" ref="B54">SUMPRODUCT(--ISODD(+KnightFrank2024!$B$6:$B$67))</f>
        <v>30</v>
      </c>
      <c r="C54">
        <f>COUNTIF(KnightFrank2024!$B$6:$B$67, "&gt;0")</f>
        <v>60</v>
      </c>
      <c r="D54">
        <f>B54/C54</f>
        <v>0.5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429ED-465D-8B48-8204-74CEF1F3787F}">
  <sheetPr>
    <tabColor rgb="FFFFFF00"/>
  </sheetPr>
  <dimension ref="A1:H57"/>
  <sheetViews>
    <sheetView topLeftCell="A12" zoomScale="161" workbookViewId="0">
      <selection activeCell="H2" sqref="H2"/>
    </sheetView>
  </sheetViews>
  <sheetFormatPr baseColWidth="10" defaultRowHeight="16" x14ac:dyDescent="0.2"/>
  <cols>
    <col min="1" max="2" width="13.6640625" bestFit="1" customWidth="1"/>
    <col min="3" max="4" width="0" hidden="1" customWidth="1"/>
    <col min="5" max="5" width="12.6640625" bestFit="1" customWidth="1"/>
  </cols>
  <sheetData>
    <row r="1" spans="1:7" x14ac:dyDescent="0.2">
      <c r="A1" t="s">
        <v>323</v>
      </c>
    </row>
    <row r="3" spans="1:7" x14ac:dyDescent="0.2">
      <c r="A3" t="s">
        <v>299</v>
      </c>
      <c r="B3" t="s">
        <v>315</v>
      </c>
      <c r="C3" t="s">
        <v>316</v>
      </c>
      <c r="D3" t="s">
        <v>317</v>
      </c>
      <c r="E3" t="s">
        <v>314</v>
      </c>
      <c r="F3" t="s">
        <v>318</v>
      </c>
      <c r="G3" t="s">
        <v>320</v>
      </c>
    </row>
    <row r="4" spans="1:7" x14ac:dyDescent="0.2">
      <c r="A4" t="s">
        <v>4</v>
      </c>
      <c r="B4" s="17">
        <f>'cities 2025'!C46/'cities 2025'!D46</f>
        <v>1115.6488549618321</v>
      </c>
      <c r="C4">
        <f>_xlfn.XLOOKUP(A4,'cities 2023'!$A$2:$A$97,'cities 2023'!$C$2:$C$97)</f>
        <v>290300</v>
      </c>
      <c r="D4">
        <f>_xlfn.XLOOKUP(A4,'cities 2023'!$A$2:$A$97,'cities 2023'!$D$2:$D$97)</f>
        <v>250</v>
      </c>
      <c r="E4" s="17">
        <f t="shared" ref="E4:E41" si="0">C4/D4</f>
        <v>1161.2</v>
      </c>
      <c r="F4" s="3">
        <f t="shared" ref="F4:F19" si="1">B4/E4-1</f>
        <v>-3.9227648155501171E-2</v>
      </c>
      <c r="G4">
        <f>ABS(F4)</f>
        <v>3.9227648155501171E-2</v>
      </c>
    </row>
    <row r="5" spans="1:7" x14ac:dyDescent="0.2">
      <c r="A5" t="s">
        <v>28</v>
      </c>
      <c r="B5" s="17">
        <f>'cities 2025'!C24/'cities 2025'!D24</f>
        <v>870.37037037037032</v>
      </c>
      <c r="C5">
        <f>_xlfn.XLOOKUP(A5,'cities 2023'!$A$2:$A$97,'cities 2023'!$C$2:$C$97)</f>
        <v>96000</v>
      </c>
      <c r="D5">
        <f>_xlfn.XLOOKUP(A5,'cities 2023'!$A$2:$A$97,'cities 2023'!$D$2:$D$97)</f>
        <v>123</v>
      </c>
      <c r="E5" s="17">
        <f t="shared" si="0"/>
        <v>780.48780487804879</v>
      </c>
      <c r="F5" s="3">
        <f t="shared" si="1"/>
        <v>0.11516203703703698</v>
      </c>
      <c r="G5">
        <f t="shared" ref="G5:G42" si="2">ABS(F5)</f>
        <v>0.11516203703703698</v>
      </c>
    </row>
    <row r="6" spans="1:7" x14ac:dyDescent="0.2">
      <c r="A6" t="s">
        <v>9</v>
      </c>
      <c r="B6" s="17">
        <f>'cities 2025'!C40/'cities 2025'!D40</f>
        <v>727.92792792792795</v>
      </c>
      <c r="C6">
        <f>_xlfn.XLOOKUP(A6,'cities 2023'!$A$2:$A$97,'cities 2023'!$C$2:$C$97)</f>
        <v>240100</v>
      </c>
      <c r="D6">
        <f>_xlfn.XLOOKUP(A6,'cities 2023'!$A$2:$A$97,'cities 2023'!$D$2:$D$97)</f>
        <v>329</v>
      </c>
      <c r="E6" s="17">
        <f t="shared" si="0"/>
        <v>729.78723404255322</v>
      </c>
      <c r="F6" s="3">
        <f t="shared" si="1"/>
        <v>-2.5477372416148336E-3</v>
      </c>
      <c r="G6">
        <f t="shared" si="2"/>
        <v>2.5477372416148336E-3</v>
      </c>
    </row>
    <row r="7" spans="1:7" x14ac:dyDescent="0.2">
      <c r="A7" t="s">
        <v>16</v>
      </c>
      <c r="B7" s="17">
        <f>'cities 2025'!C42/'cities 2025'!D42</f>
        <v>682.58928571428567</v>
      </c>
      <c r="C7">
        <f>_xlfn.XLOOKUP(A7,'cities 2023'!$A$2:$A$97,'cities 2023'!$C$2:$C$97)</f>
        <v>126900</v>
      </c>
      <c r="D7">
        <f>_xlfn.XLOOKUP(A7,'cities 2023'!$A$2:$A$97,'cities 2023'!$D$2:$D$97)</f>
        <v>184</v>
      </c>
      <c r="E7" s="17">
        <f t="shared" si="0"/>
        <v>689.67391304347825</v>
      </c>
      <c r="F7" s="3">
        <f t="shared" si="1"/>
        <v>-1.0272430485196549E-2</v>
      </c>
      <c r="G7">
        <f t="shared" si="2"/>
        <v>1.0272430485196549E-2</v>
      </c>
    </row>
    <row r="8" spans="1:7" x14ac:dyDescent="0.2">
      <c r="A8" t="s">
        <v>50</v>
      </c>
      <c r="B8" s="17">
        <f>'cities 2025'!C7/'cities 2025'!D7</f>
        <v>676.92307692307691</v>
      </c>
      <c r="C8">
        <f>_xlfn.XLOOKUP(A8,'cities 2023'!$A$2:$A$97,'cities 2023'!$C$2:$C$97)</f>
        <v>31900</v>
      </c>
      <c r="D8">
        <f>_xlfn.XLOOKUP(A8,'cities 2023'!$A$2:$A$97,'cities 2023'!$D$2:$D$97)</f>
        <v>45</v>
      </c>
      <c r="E8" s="17">
        <f t="shared" si="0"/>
        <v>708.88888888888891</v>
      </c>
      <c r="F8" s="3">
        <f t="shared" si="1"/>
        <v>-4.5092838196286511E-2</v>
      </c>
      <c r="G8">
        <f t="shared" si="2"/>
        <v>4.5092838196286511E-2</v>
      </c>
    </row>
    <row r="9" spans="1:7" x14ac:dyDescent="0.2">
      <c r="A9" t="s">
        <v>86</v>
      </c>
      <c r="B9" s="17">
        <f>'cities 2025'!C26/'cities 2025'!D26</f>
        <v>631.86813186813185</v>
      </c>
      <c r="C9">
        <f>_xlfn.XLOOKUP(A9,'cities 2023'!$A$2:$A$97,'cities 2023'!$C$2:$C$97)</f>
        <v>12600</v>
      </c>
      <c r="D9">
        <f>_xlfn.XLOOKUP(A9,'cities 2023'!$A$2:$A$97,'cities 2023'!$D$2:$D$97)</f>
        <v>20</v>
      </c>
      <c r="E9" s="17">
        <f t="shared" si="0"/>
        <v>630</v>
      </c>
      <c r="F9" s="3">
        <f t="shared" si="1"/>
        <v>2.9652886795743516E-3</v>
      </c>
      <c r="G9">
        <f t="shared" si="2"/>
        <v>2.9652886795743516E-3</v>
      </c>
    </row>
    <row r="10" spans="1:7" x14ac:dyDescent="0.2">
      <c r="A10" t="s">
        <v>36</v>
      </c>
      <c r="B10" s="17">
        <f>'cities 2025'!C35/'cities 2025'!D35</f>
        <v>624.09638554216872</v>
      </c>
      <c r="C10">
        <f>_xlfn.XLOOKUP(A10,'cities 2023'!$A$2:$A$97,'cities 2023'!$C$2:$C$97)</f>
        <v>56500</v>
      </c>
      <c r="D10">
        <f>_xlfn.XLOOKUP(A10,'cities 2023'!$A$2:$A$97,'cities 2023'!$D$2:$D$97)</f>
        <v>95</v>
      </c>
      <c r="E10" s="17">
        <f t="shared" si="0"/>
        <v>594.73684210526312</v>
      </c>
      <c r="F10" s="3">
        <f t="shared" si="1"/>
        <v>4.9365604008956288E-2</v>
      </c>
      <c r="G10">
        <f t="shared" si="2"/>
        <v>4.9365604008956288E-2</v>
      </c>
    </row>
    <row r="11" spans="1:7" x14ac:dyDescent="0.2">
      <c r="A11" t="s">
        <v>7</v>
      </c>
      <c r="B11" s="17">
        <f>'cities 2025'!C20/'cities 2025'!D20</f>
        <v>612.78409090909088</v>
      </c>
      <c r="C11">
        <f>_xlfn.XLOOKUP(A11,'cities 2023'!$A$2:$A$97,'cities 2023'!$C$2:$C$97)</f>
        <v>258000</v>
      </c>
      <c r="D11">
        <f>_xlfn.XLOOKUP(A11,'cities 2023'!$A$2:$A$97,'cities 2023'!$D$2:$D$97)</f>
        <v>384</v>
      </c>
      <c r="E11" s="17">
        <f t="shared" si="0"/>
        <v>671.875</v>
      </c>
      <c r="F11" s="3">
        <f t="shared" si="1"/>
        <v>-8.7949260042283317E-2</v>
      </c>
      <c r="G11">
        <f t="shared" si="2"/>
        <v>8.7949260042283317E-2</v>
      </c>
    </row>
    <row r="12" spans="1:7" x14ac:dyDescent="0.2">
      <c r="A12" t="s">
        <v>21</v>
      </c>
      <c r="B12" s="17">
        <f>'cities 2025'!C13/'cities 2025'!D13</f>
        <v>608.33333333333337</v>
      </c>
      <c r="C12">
        <f>_xlfn.XLOOKUP(A12,'cities 2023'!$A$2:$A$97,'cities 2023'!$C$2:$C$97)</f>
        <v>102200</v>
      </c>
      <c r="D12">
        <f>_xlfn.XLOOKUP(A12,'cities 2023'!$A$2:$A$97,'cities 2023'!$D$2:$D$97)</f>
        <v>170</v>
      </c>
      <c r="E12" s="17">
        <f t="shared" si="0"/>
        <v>601.17647058823525</v>
      </c>
      <c r="F12" s="3">
        <f t="shared" si="1"/>
        <v>1.1904761904762085E-2</v>
      </c>
      <c r="G12">
        <f t="shared" si="2"/>
        <v>1.1904761904762085E-2</v>
      </c>
    </row>
    <row r="13" spans="1:7" x14ac:dyDescent="0.2">
      <c r="A13" t="s">
        <v>19</v>
      </c>
      <c r="B13" s="17">
        <f>'cities 2025'!C47/'cities 2025'!D47</f>
        <v>589.13043478260875</v>
      </c>
      <c r="C13">
        <f>_xlfn.XLOOKUP(A13,'cities 2023'!$A$2:$A$97,'cities 2023'!$C$2:$C$97)</f>
        <v>105200</v>
      </c>
      <c r="D13">
        <f>_xlfn.XLOOKUP(A13,'cities 2023'!$A$2:$A$97,'cities 2023'!$D$2:$D$97)</f>
        <v>193</v>
      </c>
      <c r="E13" s="17">
        <f t="shared" si="0"/>
        <v>545.07772020725383</v>
      </c>
      <c r="F13" s="3">
        <f t="shared" si="1"/>
        <v>8.0819143660109338E-2</v>
      </c>
      <c r="G13">
        <f t="shared" si="2"/>
        <v>8.0819143660109338E-2</v>
      </c>
    </row>
    <row r="14" spans="1:7" x14ac:dyDescent="0.2">
      <c r="A14" t="s">
        <v>29</v>
      </c>
      <c r="B14" s="17">
        <f>'cities 2025'!C33/'cities 2025'!D33</f>
        <v>577.97833935018048</v>
      </c>
      <c r="C14">
        <f>_xlfn.XLOOKUP(A14,'cities 2023'!$A$2:$A$97,'cities 2023'!$C$2:$C$97)</f>
        <v>93000</v>
      </c>
      <c r="D14">
        <f>_xlfn.XLOOKUP(A14,'cities 2023'!$A$2:$A$97,'cities 2023'!$D$2:$D$97)</f>
        <v>126</v>
      </c>
      <c r="E14" s="17">
        <f t="shared" si="0"/>
        <v>738.09523809523807</v>
      </c>
      <c r="F14" s="3">
        <f t="shared" si="1"/>
        <v>-0.21693257249330389</v>
      </c>
      <c r="G14">
        <f t="shared" si="2"/>
        <v>0.21693257249330389</v>
      </c>
    </row>
    <row r="15" spans="1:7" x14ac:dyDescent="0.2">
      <c r="A15" t="s">
        <v>49</v>
      </c>
      <c r="B15" s="17">
        <f>'cities 2025'!C34/'cities 2025'!D34</f>
        <v>524.24242424242425</v>
      </c>
      <c r="C15">
        <f>_xlfn.XLOOKUP(A15,'cities 2023'!$A$2:$A$97,'cities 2023'!$C$2:$C$97)</f>
        <v>33900</v>
      </c>
      <c r="D15">
        <f>_xlfn.XLOOKUP(A15,'cities 2023'!$A$2:$A$97,'cities 2023'!$D$2:$D$97)</f>
        <v>53</v>
      </c>
      <c r="E15" s="17">
        <f t="shared" si="0"/>
        <v>639.62264150943395</v>
      </c>
      <c r="F15" s="3">
        <f t="shared" si="1"/>
        <v>-0.18038795029945465</v>
      </c>
      <c r="G15">
        <f t="shared" si="2"/>
        <v>0.18038795029945465</v>
      </c>
    </row>
    <row r="16" spans="1:7" x14ac:dyDescent="0.2">
      <c r="A16" t="s">
        <v>68</v>
      </c>
      <c r="B16" s="17">
        <f>'cities 2025'!C12/'cities 2025'!D12</f>
        <v>518.60465116279067</v>
      </c>
      <c r="C16">
        <f>_xlfn.XLOOKUP(A16,'cities 2023'!$A$2:$A$97,'cities 2023'!$C$2:$C$97)</f>
        <v>18400</v>
      </c>
      <c r="D16">
        <f>_xlfn.XLOOKUP(A16,'cities 2023'!$A$2:$A$97,'cities 2023'!$D$2:$D$97)</f>
        <v>40</v>
      </c>
      <c r="E16" s="17">
        <f t="shared" si="0"/>
        <v>460</v>
      </c>
      <c r="F16" s="3">
        <f t="shared" si="1"/>
        <v>0.12740141557128415</v>
      </c>
      <c r="G16">
        <f t="shared" si="2"/>
        <v>0.12740141557128415</v>
      </c>
    </row>
    <row r="17" spans="1:7" x14ac:dyDescent="0.2">
      <c r="A17" t="s">
        <v>44</v>
      </c>
      <c r="B17" s="17">
        <f>'cities 2025'!C48/'cities 2025'!D48</f>
        <v>515.55555555555554</v>
      </c>
      <c r="C17">
        <f>_xlfn.XLOOKUP(A17,'cities 2023'!$A$2:$A$97,'cities 2023'!$C$2:$C$97)</f>
        <v>37300</v>
      </c>
      <c r="D17">
        <f>_xlfn.XLOOKUP(A17,'cities 2023'!$A$2:$A$97,'cities 2023'!$D$2:$D$97)</f>
        <v>67</v>
      </c>
      <c r="E17" s="17">
        <f t="shared" si="0"/>
        <v>556.71641791044772</v>
      </c>
      <c r="F17" s="3">
        <f t="shared" si="1"/>
        <v>-7.3935061066428331E-2</v>
      </c>
      <c r="G17">
        <f t="shared" si="2"/>
        <v>7.3935061066428331E-2</v>
      </c>
    </row>
    <row r="18" spans="1:7" x14ac:dyDescent="0.2">
      <c r="A18" t="s">
        <v>66</v>
      </c>
      <c r="B18" s="17">
        <f>'cities 2025'!C19/'cities 2025'!D19</f>
        <v>493.33333333333331</v>
      </c>
      <c r="C18">
        <f>_xlfn.XLOOKUP(A18,'cities 2023'!$A$2:$A$97,'cities 2023'!$C$2:$C$97)</f>
        <v>20800</v>
      </c>
      <c r="D18">
        <f>_xlfn.XLOOKUP(A18,'cities 2023'!$A$2:$A$97,'cities 2023'!$D$2:$D$97)</f>
        <v>35</v>
      </c>
      <c r="E18" s="17">
        <f t="shared" si="0"/>
        <v>594.28571428571433</v>
      </c>
      <c r="F18" s="3">
        <f t="shared" si="1"/>
        <v>-0.16987179487179493</v>
      </c>
      <c r="G18">
        <f t="shared" si="2"/>
        <v>0.16987179487179493</v>
      </c>
    </row>
    <row r="19" spans="1:7" x14ac:dyDescent="0.2">
      <c r="A19" t="s">
        <v>54</v>
      </c>
      <c r="B19" s="17">
        <f>'cities 2025'!C22/'cities 2025'!D22</f>
        <v>484.72222222222223</v>
      </c>
      <c r="C19">
        <f>_xlfn.XLOOKUP(A19,'cities 2023'!$A$2:$A$97,'cities 2023'!$C$2:$C$97)</f>
        <v>29000</v>
      </c>
      <c r="D19">
        <f>_xlfn.XLOOKUP(A19,'cities 2023'!$A$2:$A$97,'cities 2023'!$D$2:$D$97)</f>
        <v>61</v>
      </c>
      <c r="E19" s="17">
        <f t="shared" si="0"/>
        <v>475.40983606557376</v>
      </c>
      <c r="F19" s="3">
        <f t="shared" si="1"/>
        <v>1.9588122605364022E-2</v>
      </c>
      <c r="G19">
        <f t="shared" si="2"/>
        <v>1.9588122605364022E-2</v>
      </c>
    </row>
    <row r="20" spans="1:7" x14ac:dyDescent="0.2">
      <c r="A20" t="s">
        <v>2</v>
      </c>
      <c r="B20" s="17">
        <f>'cities 2025'!C30/'cities 2025'!D30</f>
        <v>470.04889975550122</v>
      </c>
      <c r="C20">
        <f>_xlfn.XLOOKUP(A20,'cities 2023'!$A$2:$A$97,'cities 2023'!$C$2:$C$97)</f>
        <v>340000</v>
      </c>
      <c r="D20">
        <f>_xlfn.XLOOKUP(A20,'cities 2023'!$A$2:$A$97,'cities 2023'!$D$2:$D$97)</f>
        <v>724</v>
      </c>
      <c r="E20" s="17">
        <f t="shared" si="0"/>
        <v>469.61325966850831</v>
      </c>
      <c r="F20" s="3">
        <f t="shared" ref="F20:F36" si="3">B20/E20-1</f>
        <v>9.276571264202893E-4</v>
      </c>
      <c r="G20">
        <f t="shared" si="2"/>
        <v>9.276571264202893E-4</v>
      </c>
    </row>
    <row r="21" spans="1:7" x14ac:dyDescent="0.2">
      <c r="A21" t="s">
        <v>6</v>
      </c>
      <c r="B21" s="17">
        <f>'cities 2025'!C45/'cities 2025'!D45</f>
        <v>452.91005291005291</v>
      </c>
      <c r="C21">
        <f>_xlfn.XLOOKUP(A21,'cities 2023'!$A$2:$A$97,'cities 2023'!$C$2:$C$97)</f>
        <v>285000</v>
      </c>
      <c r="D21">
        <f>_xlfn.XLOOKUP(A21,'cities 2023'!$A$2:$A$97,'cities 2023'!$D$2:$D$97)</f>
        <v>629</v>
      </c>
      <c r="E21" s="17">
        <f t="shared" si="0"/>
        <v>453.10015898251191</v>
      </c>
      <c r="F21" s="3">
        <f t="shared" si="3"/>
        <v>-4.1956743711124567E-4</v>
      </c>
      <c r="G21">
        <f t="shared" si="2"/>
        <v>4.1956743711124567E-4</v>
      </c>
    </row>
    <row r="22" spans="1:7" x14ac:dyDescent="0.2">
      <c r="A22" t="s">
        <v>11</v>
      </c>
      <c r="B22" s="17">
        <f>'cities 2025'!C17/'cities 2025'!D17</f>
        <v>447.6878612716763</v>
      </c>
      <c r="C22">
        <f>_xlfn.XLOOKUP(A22,'cities 2023'!$A$2:$A$97,'cities 2023'!$C$2:$C$97)</f>
        <v>129500</v>
      </c>
      <c r="D22">
        <f>_xlfn.XLOOKUP(A22,'cities 2023'!$A$2:$A$97,'cities 2023'!$D$2:$D$97)</f>
        <v>290</v>
      </c>
      <c r="E22" s="17">
        <f t="shared" si="0"/>
        <v>446.55172413793105</v>
      </c>
      <c r="F22" s="3">
        <f t="shared" si="3"/>
        <v>2.5442453188118108E-3</v>
      </c>
      <c r="G22">
        <f t="shared" si="2"/>
        <v>2.5442453188118108E-3</v>
      </c>
    </row>
    <row r="23" spans="1:7" x14ac:dyDescent="0.2">
      <c r="A23" t="s">
        <v>26</v>
      </c>
      <c r="B23" s="17">
        <f>'cities 2025'!C37/'cities 2025'!D37</f>
        <v>445.94594594594594</v>
      </c>
      <c r="C23">
        <f>_xlfn.XLOOKUP(A23,'cities 2023'!$A$2:$A$97,'cities 2023'!$C$2:$C$97)</f>
        <v>97000</v>
      </c>
      <c r="D23">
        <f>_xlfn.XLOOKUP(A23,'cities 2023'!$A$2:$A$97,'cities 2023'!$D$2:$D$97)</f>
        <v>229</v>
      </c>
      <c r="E23" s="17">
        <f t="shared" si="0"/>
        <v>423.58078602620088</v>
      </c>
      <c r="F23" s="3">
        <f t="shared" si="3"/>
        <v>5.2800222903315541E-2</v>
      </c>
      <c r="G23">
        <f t="shared" si="2"/>
        <v>5.2800222903315541E-2</v>
      </c>
    </row>
    <row r="24" spans="1:7" x14ac:dyDescent="0.2">
      <c r="A24" t="s">
        <v>23</v>
      </c>
      <c r="B24" s="17">
        <f>'cities 2025'!C51/'cities 2025'!D51</f>
        <v>432.22222222222223</v>
      </c>
      <c r="C24">
        <f>_xlfn.XLOOKUP(A24,'cities 2023'!$A$2:$A$97,'cities 2023'!$C$2:$C$97)</f>
        <v>99300</v>
      </c>
      <c r="D24">
        <f>_xlfn.XLOOKUP(A24,'cities 2023'!$A$2:$A$97,'cities 2023'!$D$2:$D$97)</f>
        <v>250</v>
      </c>
      <c r="E24" s="17">
        <f t="shared" si="0"/>
        <v>397.2</v>
      </c>
      <c r="F24" s="3">
        <f t="shared" si="3"/>
        <v>8.8172764909925094E-2</v>
      </c>
      <c r="G24">
        <f t="shared" si="2"/>
        <v>8.8172764909925094E-2</v>
      </c>
    </row>
    <row r="25" spans="1:7" x14ac:dyDescent="0.2">
      <c r="A25" t="s">
        <v>18</v>
      </c>
      <c r="B25" s="17">
        <f>'cities 2025'!C8/'cities 2025'!D8</f>
        <v>430.84745762711867</v>
      </c>
      <c r="C25">
        <f>_xlfn.XLOOKUP(A25,'cities 2023'!$A$2:$A$97,'cities 2023'!$C$2:$C$97)</f>
        <v>124000</v>
      </c>
      <c r="D25">
        <f>_xlfn.XLOOKUP(A25,'cities 2023'!$A$2:$A$97,'cities 2023'!$D$2:$D$97)</f>
        <v>295</v>
      </c>
      <c r="E25" s="17">
        <f t="shared" si="0"/>
        <v>420.33898305084745</v>
      </c>
      <c r="F25" s="3">
        <f t="shared" si="3"/>
        <v>2.5000000000000133E-2</v>
      </c>
      <c r="G25">
        <f t="shared" si="2"/>
        <v>2.5000000000000133E-2</v>
      </c>
    </row>
    <row r="26" spans="1:7" x14ac:dyDescent="0.2">
      <c r="A26" t="s">
        <v>10</v>
      </c>
      <c r="B26" s="17">
        <f>'cities 2025'!C21/'cities 2025'!D21</f>
        <v>427.51937984496124</v>
      </c>
      <c r="C26">
        <f>_xlfn.XLOOKUP(A26,'cities 2023'!$A$2:$A$97,'cities 2023'!$C$2:$C$97)</f>
        <v>205400</v>
      </c>
      <c r="D26">
        <f>_xlfn.XLOOKUP(A26,'cities 2023'!$A$2:$A$97,'cities 2023'!$D$2:$D$97)</f>
        <v>480</v>
      </c>
      <c r="E26" s="17">
        <f t="shared" si="0"/>
        <v>427.91666666666669</v>
      </c>
      <c r="F26" s="3">
        <f t="shared" si="3"/>
        <v>-9.284210049591568E-4</v>
      </c>
      <c r="G26">
        <f t="shared" si="2"/>
        <v>9.284210049591568E-4</v>
      </c>
    </row>
    <row r="27" spans="1:7" x14ac:dyDescent="0.2">
      <c r="A27" t="s">
        <v>38</v>
      </c>
      <c r="B27" s="17">
        <f>'cities 2025'!C36/'cities 2025'!D36</f>
        <v>418.11023622047242</v>
      </c>
      <c r="C27">
        <f>_xlfn.XLOOKUP(A27,'cities 2023'!$A$2:$A$97,'cities 2023'!$C$2:$C$97)</f>
        <v>50500</v>
      </c>
      <c r="D27">
        <f>_xlfn.XLOOKUP(A27,'cities 2023'!$A$2:$A$97,'cities 2023'!$D$2:$D$97)</f>
        <v>121</v>
      </c>
      <c r="E27" s="17">
        <f t="shared" si="0"/>
        <v>417.35537190082647</v>
      </c>
      <c r="F27" s="3">
        <f t="shared" si="3"/>
        <v>1.8086848054883475E-3</v>
      </c>
      <c r="G27">
        <f t="shared" si="2"/>
        <v>1.8086848054883475E-3</v>
      </c>
    </row>
    <row r="28" spans="1:7" x14ac:dyDescent="0.2">
      <c r="A28" t="s">
        <v>41</v>
      </c>
      <c r="B28" s="17">
        <f>'cities 2025'!C6/'cities 2025'!D6</f>
        <v>401.78571428571428</v>
      </c>
      <c r="C28">
        <f>_xlfn.XLOOKUP(A28,'cities 2023'!$A$2:$A$97,'cities 2023'!$C$2:$C$97)</f>
        <v>41700</v>
      </c>
      <c r="D28">
        <f>_xlfn.XLOOKUP(A28,'cities 2023'!$A$2:$A$97,'cities 2023'!$D$2:$D$97)</f>
        <v>104</v>
      </c>
      <c r="E28" s="17">
        <f t="shared" si="0"/>
        <v>400.96153846153845</v>
      </c>
      <c r="F28" s="3">
        <f t="shared" si="3"/>
        <v>2.0554984583760483E-3</v>
      </c>
      <c r="G28">
        <f t="shared" si="2"/>
        <v>2.0554984583760483E-3</v>
      </c>
    </row>
    <row r="29" spans="1:7" x14ac:dyDescent="0.2">
      <c r="A29" t="s">
        <v>25</v>
      </c>
      <c r="B29" s="17">
        <f>'cities 2025'!C18/'cities 2025'!D18</f>
        <v>389.52380952380952</v>
      </c>
      <c r="C29">
        <f>_xlfn.XLOOKUP(A29,'cities 2023'!$A$2:$A$97,'cities 2023'!$C$2:$C$97)</f>
        <v>98500</v>
      </c>
      <c r="D29">
        <f>_xlfn.XLOOKUP(A29,'cities 2023'!$A$2:$A$97,'cities 2023'!$D$2:$D$97)</f>
        <v>280</v>
      </c>
      <c r="E29" s="17">
        <f t="shared" si="0"/>
        <v>351.78571428571428</v>
      </c>
      <c r="F29" s="3">
        <f t="shared" si="3"/>
        <v>0.10727580372250434</v>
      </c>
      <c r="G29">
        <f t="shared" si="2"/>
        <v>0.10727580372250434</v>
      </c>
    </row>
    <row r="30" spans="1:7" x14ac:dyDescent="0.2">
      <c r="A30" t="s">
        <v>15</v>
      </c>
      <c r="B30" s="17">
        <f>'cities 2025'!C38/'cities 2025'!D38</f>
        <v>377.13310580204779</v>
      </c>
      <c r="C30">
        <f>_xlfn.XLOOKUP(A30,'cities 2023'!$A$2:$A$97,'cities 2023'!$C$2:$C$97)</f>
        <v>127200</v>
      </c>
      <c r="D30">
        <f>_xlfn.XLOOKUP(A30,'cities 2023'!$A$2:$A$97,'cities 2023'!$D$2:$D$97)</f>
        <v>332</v>
      </c>
      <c r="E30" s="17">
        <f t="shared" si="0"/>
        <v>383.13253012048193</v>
      </c>
      <c r="F30" s="3">
        <f t="shared" si="3"/>
        <v>-1.5658874793397226E-2</v>
      </c>
      <c r="G30">
        <f t="shared" si="2"/>
        <v>1.5658874793397226E-2</v>
      </c>
    </row>
    <row r="31" spans="1:7" x14ac:dyDescent="0.2">
      <c r="A31" t="s">
        <v>13</v>
      </c>
      <c r="B31" s="17">
        <f>'cities 2025'!C4/'cities 2025'!D4</f>
        <v>361.70886075949369</v>
      </c>
      <c r="C31">
        <f>_xlfn.XLOOKUP(A31,'cities 2023'!$A$2:$A$97,'cities 2023'!$C$2:$C$97)</f>
        <v>128200</v>
      </c>
      <c r="D31">
        <f>_xlfn.XLOOKUP(A31,'cities 2023'!$A$2:$A$97,'cities 2023'!$D$2:$D$97)</f>
        <v>354</v>
      </c>
      <c r="E31" s="17">
        <f t="shared" si="0"/>
        <v>362.14689265536725</v>
      </c>
      <c r="F31" s="3">
        <f t="shared" si="3"/>
        <v>-1.2095420525681799E-3</v>
      </c>
      <c r="G31">
        <f t="shared" si="2"/>
        <v>1.2095420525681799E-3</v>
      </c>
    </row>
    <row r="32" spans="1:7" x14ac:dyDescent="0.2">
      <c r="A32" t="s">
        <v>51</v>
      </c>
      <c r="B32" s="17">
        <f>'cities 2025'!C3/'cities 2025'!D3</f>
        <v>355.55555555555554</v>
      </c>
      <c r="C32">
        <f>_xlfn.XLOOKUP(A32,'cities 2023'!$A$2:$A$97,'cities 2023'!$C$2:$C$97)</f>
        <v>30500</v>
      </c>
      <c r="D32">
        <f>_xlfn.XLOOKUP(A32,'cities 2023'!$A$2:$A$97,'cities 2023'!$D$2:$D$97)</f>
        <v>86</v>
      </c>
      <c r="E32" s="17">
        <f t="shared" si="0"/>
        <v>354.6511627906977</v>
      </c>
      <c r="F32" s="3">
        <f t="shared" si="3"/>
        <v>2.5500910746811822E-3</v>
      </c>
      <c r="G32">
        <f t="shared" si="2"/>
        <v>2.5500910746811822E-3</v>
      </c>
    </row>
    <row r="33" spans="1:8" x14ac:dyDescent="0.2">
      <c r="A33" t="s">
        <v>61</v>
      </c>
      <c r="B33" s="17">
        <f>'cities 2025'!C15/'cities 2025'!D15</f>
        <v>352.17391304347825</v>
      </c>
      <c r="C33">
        <f>_xlfn.XLOOKUP(A33,'cities 2023'!$A$2:$A$97,'cities 2023'!$C$2:$C$97)</f>
        <v>23500</v>
      </c>
      <c r="D33">
        <f>_xlfn.XLOOKUP(A33,'cities 2023'!$A$2:$A$97,'cities 2023'!$D$2:$D$97)</f>
        <v>64</v>
      </c>
      <c r="E33" s="17">
        <f t="shared" si="0"/>
        <v>367.1875</v>
      </c>
      <c r="F33" s="3">
        <f t="shared" si="3"/>
        <v>-4.0888066604995443E-2</v>
      </c>
      <c r="G33">
        <f t="shared" si="2"/>
        <v>4.0888066604995443E-2</v>
      </c>
    </row>
    <row r="34" spans="1:8" x14ac:dyDescent="0.2">
      <c r="A34" t="s">
        <v>32</v>
      </c>
      <c r="B34" s="17">
        <f>'cities 2025'!C11/'cities 2025'!D11</f>
        <v>342.61603375527426</v>
      </c>
      <c r="C34">
        <f>_xlfn.XLOOKUP(A34,'cities 2023'!$A$2:$A$97,'cities 2023'!$C$2:$C$97)</f>
        <v>68400</v>
      </c>
      <c r="D34">
        <f>_xlfn.XLOOKUP(A34,'cities 2023'!$A$2:$A$97,'cities 2023'!$D$2:$D$97)</f>
        <v>206</v>
      </c>
      <c r="E34" s="17">
        <f t="shared" si="0"/>
        <v>332.03883495145629</v>
      </c>
      <c r="F34" s="3">
        <f t="shared" si="3"/>
        <v>3.1855306338983924E-2</v>
      </c>
      <c r="G34">
        <f t="shared" si="2"/>
        <v>3.1855306338983924E-2</v>
      </c>
    </row>
    <row r="35" spans="1:8" x14ac:dyDescent="0.2">
      <c r="A35" t="s">
        <v>39</v>
      </c>
      <c r="B35" s="17">
        <f>'cities 2025'!C39/'cities 2025'!D39</f>
        <v>325.64102564102564</v>
      </c>
      <c r="C35">
        <f>_xlfn.XLOOKUP(A35,'cities 2023'!$A$2:$A$97,'cities 2023'!$C$2:$C$97)</f>
        <v>45700</v>
      </c>
      <c r="D35">
        <f>_xlfn.XLOOKUP(A35,'cities 2023'!$A$2:$A$97,'cities 2023'!$D$2:$D$97)</f>
        <v>140</v>
      </c>
      <c r="E35" s="17">
        <f t="shared" si="0"/>
        <v>326.42857142857144</v>
      </c>
      <c r="F35" s="3">
        <f t="shared" si="3"/>
        <v>-2.4126129158952292E-3</v>
      </c>
      <c r="G35">
        <f t="shared" si="2"/>
        <v>2.4126129158952292E-3</v>
      </c>
    </row>
    <row r="36" spans="1:8" x14ac:dyDescent="0.2">
      <c r="A36" t="s">
        <v>52</v>
      </c>
      <c r="B36" s="17">
        <f>'cities 2025'!C16/'cities 2025'!D16</f>
        <v>309.61538461538464</v>
      </c>
      <c r="C36">
        <f>_xlfn.XLOOKUP(A36,'cities 2023'!$A$2:$A$97,'cities 2023'!$C$2:$C$97)</f>
        <v>30400</v>
      </c>
      <c r="D36">
        <f>_xlfn.XLOOKUP(A36,'cities 2023'!$A$2:$A$97,'cities 2023'!$D$2:$D$97)</f>
        <v>98</v>
      </c>
      <c r="E36" s="17">
        <f t="shared" si="0"/>
        <v>310.20408163265307</v>
      </c>
      <c r="F36" s="3">
        <f t="shared" si="3"/>
        <v>-1.897773279352144E-3</v>
      </c>
      <c r="G36">
        <f t="shared" si="2"/>
        <v>1.897773279352144E-3</v>
      </c>
    </row>
    <row r="37" spans="1:8" x14ac:dyDescent="0.2">
      <c r="A37" t="s">
        <v>45</v>
      </c>
      <c r="B37" s="17">
        <f>'cities 2025'!C44/'cities 2025'!D44</f>
        <v>297.36842105263156</v>
      </c>
      <c r="C37">
        <f>_xlfn.XLOOKUP(A37,'cities 2023'!$A$2:$A$97,'cities 2023'!$C$2:$C$97)</f>
        <v>35600</v>
      </c>
      <c r="D37">
        <f>_xlfn.XLOOKUP(A37,'cities 2023'!$A$2:$A$97,'cities 2023'!$D$2:$D$97)</f>
        <v>90</v>
      </c>
      <c r="E37" s="17">
        <f t="shared" si="0"/>
        <v>395.55555555555554</v>
      </c>
      <c r="F37" s="3">
        <f>B37/E37-1</f>
        <v>-0.24822590183323479</v>
      </c>
      <c r="G37">
        <f t="shared" si="2"/>
        <v>0.24822590183323479</v>
      </c>
    </row>
    <row r="38" spans="1:8" x14ac:dyDescent="0.2">
      <c r="A38" t="s">
        <v>34</v>
      </c>
      <c r="B38" s="17">
        <f>'cities 2025'!C28/'cities 2025'!D28</f>
        <v>249.7560975609756</v>
      </c>
      <c r="C38">
        <f>_xlfn.XLOOKUP(A38,'cities 2023'!$A$2:$A$97,'cities 2023'!$C$2:$C$97)</f>
        <v>59400</v>
      </c>
      <c r="D38">
        <f>_xlfn.XLOOKUP(A38,'cities 2023'!$A$2:$A$97,'cities 2023'!$D$2:$D$97)</f>
        <v>238</v>
      </c>
      <c r="E38" s="17">
        <f t="shared" si="0"/>
        <v>249.57983193277312</v>
      </c>
      <c r="F38" s="3">
        <f t="shared" ref="F38:F42" si="4">B38/E38-1</f>
        <v>7.0624948673714272E-4</v>
      </c>
      <c r="G38">
        <f t="shared" si="2"/>
        <v>7.0624948673714272E-4</v>
      </c>
    </row>
    <row r="39" spans="1:8" x14ac:dyDescent="0.2">
      <c r="A39" t="s">
        <v>53</v>
      </c>
      <c r="B39" s="17">
        <f>'cities 2025'!C10/'cities 2025'!D10</f>
        <v>249.6</v>
      </c>
      <c r="C39">
        <f>_xlfn.XLOOKUP(A39,'cities 2023'!$A$2:$A$97,'cities 2023'!$C$2:$C$97)</f>
        <v>30200</v>
      </c>
      <c r="D39">
        <f>_xlfn.XLOOKUP(A39,'cities 2023'!$A$2:$A$97,'cities 2023'!$D$2:$D$97)</f>
        <v>121</v>
      </c>
      <c r="E39" s="17">
        <f t="shared" si="0"/>
        <v>249.58677685950414</v>
      </c>
      <c r="F39" s="3">
        <f t="shared" si="4"/>
        <v>5.2980132450253237E-5</v>
      </c>
      <c r="G39">
        <f t="shared" si="2"/>
        <v>5.2980132450253237E-5</v>
      </c>
    </row>
    <row r="40" spans="1:8" x14ac:dyDescent="0.2">
      <c r="A40" t="s">
        <v>43</v>
      </c>
      <c r="B40" s="17">
        <f>'cities 2025'!C25/'cities 2025'!D25</f>
        <v>215.55555555555554</v>
      </c>
      <c r="C40">
        <f>_xlfn.XLOOKUP(A40,'cities 2023'!$A$2:$A$97,'cities 2023'!$C$2:$C$97)</f>
        <v>38000</v>
      </c>
      <c r="D40">
        <f>_xlfn.XLOOKUP(A40,'cities 2023'!$A$2:$A$97,'cities 2023'!$D$2:$D$97)</f>
        <v>160</v>
      </c>
      <c r="E40" s="17">
        <f t="shared" si="0"/>
        <v>237.5</v>
      </c>
      <c r="F40" s="3">
        <f t="shared" si="4"/>
        <v>-9.2397660818713478E-2</v>
      </c>
      <c r="G40">
        <f t="shared" si="2"/>
        <v>9.2397660818713478E-2</v>
      </c>
    </row>
    <row r="41" spans="1:8" x14ac:dyDescent="0.2">
      <c r="A41" t="s">
        <v>47</v>
      </c>
      <c r="B41" s="17">
        <f>'cities 2025'!C27/'cities 2025'!D27</f>
        <v>168.53932584269663</v>
      </c>
      <c r="C41">
        <f>_xlfn.XLOOKUP(A41,'cities 2023'!$A$2:$A$97,'cities 2023'!$C$2:$C$97)</f>
        <v>35200</v>
      </c>
      <c r="D41">
        <f>_xlfn.XLOOKUP(A41,'cities 2023'!$A$2:$A$97,'cities 2023'!$D$2:$D$97)</f>
        <v>250</v>
      </c>
      <c r="E41" s="17">
        <f t="shared" si="0"/>
        <v>140.80000000000001</v>
      </c>
      <c r="F41" s="3">
        <f t="shared" si="4"/>
        <v>0.19701225740551576</v>
      </c>
      <c r="G41">
        <f t="shared" si="2"/>
        <v>0.19701225740551576</v>
      </c>
    </row>
    <row r="42" spans="1:8" x14ac:dyDescent="0.2">
      <c r="A42" s="2" t="s">
        <v>319</v>
      </c>
      <c r="B42" s="20">
        <f>AVERAGE(B4:B41)</f>
        <v>478.31508623660318</v>
      </c>
      <c r="C42" s="2"/>
      <c r="D42" s="2"/>
      <c r="E42" s="20">
        <f>AVERAGE(E4:E41)</f>
        <v>486.69078059810357</v>
      </c>
      <c r="F42" s="3">
        <f t="shared" si="4"/>
        <v>-1.7209478164364134E-2</v>
      </c>
      <c r="G42" s="2">
        <f t="shared" si="2"/>
        <v>1.7209478164364134E-2</v>
      </c>
    </row>
    <row r="44" spans="1:8" x14ac:dyDescent="0.2">
      <c r="A44" t="s">
        <v>300</v>
      </c>
      <c r="F44" s="21" t="s">
        <v>321</v>
      </c>
      <c r="G44" s="17">
        <f>COUNTIF(G4:G41,"&lt;.01")</f>
        <v>14</v>
      </c>
      <c r="H44" s="3">
        <f>G44/COUNTA(A4:A41)</f>
        <v>0.36842105263157893</v>
      </c>
    </row>
    <row r="45" spans="1:8" ht="17" thickBot="1" x14ac:dyDescent="0.25">
      <c r="F45" s="21" t="s">
        <v>322</v>
      </c>
      <c r="G45">
        <f>COUNTIF(G4:G41,"&lt;.001")</f>
        <v>5</v>
      </c>
      <c r="H45" s="3">
        <f>G45/COUNTA(A4:A41)</f>
        <v>0.13157894736842105</v>
      </c>
    </row>
    <row r="46" spans="1:8" x14ac:dyDescent="0.2">
      <c r="A46" s="19"/>
      <c r="B46" s="19" t="s">
        <v>301</v>
      </c>
      <c r="C46" s="19" t="s">
        <v>302</v>
      </c>
    </row>
    <row r="47" spans="1:8" x14ac:dyDescent="0.2">
      <c r="A47" t="s">
        <v>303</v>
      </c>
      <c r="B47">
        <v>486.69078059810357</v>
      </c>
      <c r="C47">
        <v>478.31508623660318</v>
      </c>
    </row>
    <row r="48" spans="1:8" x14ac:dyDescent="0.2">
      <c r="A48" t="s">
        <v>304</v>
      </c>
      <c r="B48">
        <v>37089.187993275402</v>
      </c>
      <c r="C48">
        <v>34192.293254712196</v>
      </c>
    </row>
    <row r="49" spans="1:3" x14ac:dyDescent="0.2">
      <c r="A49" t="s">
        <v>305</v>
      </c>
      <c r="B49">
        <v>38</v>
      </c>
      <c r="C49">
        <v>38</v>
      </c>
    </row>
    <row r="50" spans="1:3" x14ac:dyDescent="0.2">
      <c r="A50" t="s">
        <v>306</v>
      </c>
      <c r="B50">
        <v>0.96902677367875933</v>
      </c>
    </row>
    <row r="51" spans="1:3" x14ac:dyDescent="0.2">
      <c r="A51" t="s">
        <v>307</v>
      </c>
      <c r="B51">
        <v>0</v>
      </c>
    </row>
    <row r="52" spans="1:3" x14ac:dyDescent="0.2">
      <c r="A52" t="s">
        <v>308</v>
      </c>
      <c r="B52">
        <v>37</v>
      </c>
    </row>
    <row r="53" spans="1:3" x14ac:dyDescent="0.2">
      <c r="A53" t="s">
        <v>309</v>
      </c>
      <c r="B53">
        <v>1.0849000625437704</v>
      </c>
    </row>
    <row r="54" spans="1:3" x14ac:dyDescent="0.2">
      <c r="A54" t="s">
        <v>310</v>
      </c>
      <c r="B54">
        <v>0.14249223976811481</v>
      </c>
    </row>
    <row r="55" spans="1:3" x14ac:dyDescent="0.2">
      <c r="A55" t="s">
        <v>311</v>
      </c>
      <c r="B55">
        <v>1.6870936195962629</v>
      </c>
    </row>
    <row r="56" spans="1:3" x14ac:dyDescent="0.2">
      <c r="A56" t="s">
        <v>312</v>
      </c>
      <c r="B56">
        <v>0.28498447953622963</v>
      </c>
    </row>
    <row r="57" spans="1:3" ht="17" thickBot="1" x14ac:dyDescent="0.25">
      <c r="A57" s="18" t="s">
        <v>313</v>
      </c>
      <c r="B57" s="18">
        <v>2.026192463029111</v>
      </c>
      <c r="C57" s="18"/>
    </row>
  </sheetData>
  <autoFilter ref="A3:E41" xr:uid="{B53429ED-465D-8B48-8204-74CEF1F3787F}">
    <sortState xmlns:xlrd2="http://schemas.microsoft.com/office/spreadsheetml/2017/richdata2" ref="A4:E41">
      <sortCondition descending="1" ref="B3:B41"/>
    </sortState>
  </autoFilter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607D8-963F-D540-812E-AE2F2FB2A7B8}">
  <sheetPr>
    <tabColor theme="5" tint="-0.249977111117893"/>
  </sheetPr>
  <dimension ref="A1:L134"/>
  <sheetViews>
    <sheetView workbookViewId="0">
      <selection activeCell="L1" sqref="L1:L1048576"/>
    </sheetView>
  </sheetViews>
  <sheetFormatPr baseColWidth="10" defaultRowHeight="16" x14ac:dyDescent="0.2"/>
  <cols>
    <col min="7" max="7" width="18.83203125" customWidth="1"/>
  </cols>
  <sheetData>
    <row r="1" spans="1:12" x14ac:dyDescent="0.2">
      <c r="A1" t="s">
        <v>0</v>
      </c>
      <c r="B1" t="s">
        <v>1</v>
      </c>
      <c r="C1" t="s">
        <v>160</v>
      </c>
      <c r="D1" t="s">
        <v>161</v>
      </c>
      <c r="E1" t="s">
        <v>162</v>
      </c>
      <c r="G1" t="s">
        <v>166</v>
      </c>
      <c r="H1" t="s">
        <v>167</v>
      </c>
      <c r="I1" t="s">
        <v>355</v>
      </c>
      <c r="J1" t="s">
        <v>359</v>
      </c>
      <c r="L1" t="s">
        <v>382</v>
      </c>
    </row>
    <row r="2" spans="1:12" x14ac:dyDescent="0.2">
      <c r="A2" t="s">
        <v>58</v>
      </c>
      <c r="B2" t="s">
        <v>33</v>
      </c>
      <c r="C2">
        <v>24200</v>
      </c>
      <c r="D2">
        <v>68</v>
      </c>
      <c r="E2">
        <v>4</v>
      </c>
      <c r="G2" t="str">
        <f>IF(C2&gt;=1000,MID(C2,2,1),"")</f>
        <v>4</v>
      </c>
      <c r="H2" t="str">
        <f>IF(D2&gt;=100,RIGHT(D2,1),"")</f>
        <v/>
      </c>
      <c r="I2" t="str">
        <f>RIGHT(E2,1)</f>
        <v>4</v>
      </c>
      <c r="J2">
        <f>IF(C2&gt;0,C2/100,"")</f>
        <v>242</v>
      </c>
      <c r="L2" t="str">
        <f>LEFT(E2)</f>
        <v>4</v>
      </c>
    </row>
    <row r="3" spans="1:12" x14ac:dyDescent="0.2">
      <c r="A3" t="s">
        <v>116</v>
      </c>
      <c r="B3" t="s">
        <v>117</v>
      </c>
      <c r="C3">
        <v>2000</v>
      </c>
      <c r="D3">
        <v>4</v>
      </c>
      <c r="G3" t="str">
        <f t="shared" ref="G3:G66" si="0">IF(C3&gt;=1000,MID(C3,2,1),"")</f>
        <v>0</v>
      </c>
      <c r="H3" t="str">
        <f t="shared" ref="H3:H66" si="1">IF(D3&gt;=100,RIGHT(D3,1),"")</f>
        <v/>
      </c>
      <c r="I3" t="str">
        <f t="shared" ref="I3:I66" si="2">RIGHT(E3,1)</f>
        <v/>
      </c>
      <c r="J3">
        <f t="shared" ref="J3:J66" si="3">IF(C3&gt;0,C3/100,"")</f>
        <v>20</v>
      </c>
      <c r="L3" t="str">
        <f t="shared" ref="L3:L66" si="4">LEFT(E3)</f>
        <v/>
      </c>
    </row>
    <row r="4" spans="1:12" x14ac:dyDescent="0.2">
      <c r="A4" t="s">
        <v>126</v>
      </c>
      <c r="B4" t="s">
        <v>127</v>
      </c>
      <c r="C4">
        <v>800</v>
      </c>
      <c r="D4">
        <v>2</v>
      </c>
      <c r="G4" t="str">
        <f t="shared" si="0"/>
        <v/>
      </c>
      <c r="H4" t="str">
        <f t="shared" si="1"/>
        <v/>
      </c>
      <c r="I4" t="str">
        <f t="shared" si="2"/>
        <v/>
      </c>
      <c r="J4">
        <f t="shared" si="3"/>
        <v>8</v>
      </c>
      <c r="L4" t="str">
        <f t="shared" si="4"/>
        <v/>
      </c>
    </row>
    <row r="5" spans="1:12" x14ac:dyDescent="0.2">
      <c r="A5" t="s">
        <v>62</v>
      </c>
      <c r="B5" t="s">
        <v>63</v>
      </c>
      <c r="C5">
        <v>23100</v>
      </c>
      <c r="D5">
        <v>38</v>
      </c>
      <c r="E5">
        <v>2</v>
      </c>
      <c r="G5" t="str">
        <f t="shared" si="0"/>
        <v>3</v>
      </c>
      <c r="H5" t="str">
        <f t="shared" si="1"/>
        <v/>
      </c>
      <c r="I5" t="str">
        <f t="shared" si="2"/>
        <v>2</v>
      </c>
      <c r="J5">
        <f t="shared" si="3"/>
        <v>231</v>
      </c>
      <c r="L5" t="str">
        <f t="shared" si="4"/>
        <v>2</v>
      </c>
    </row>
    <row r="6" spans="1:12" x14ac:dyDescent="0.2">
      <c r="A6" t="s">
        <v>56</v>
      </c>
      <c r="B6" t="s">
        <v>57</v>
      </c>
      <c r="C6">
        <v>24500</v>
      </c>
      <c r="D6">
        <v>40</v>
      </c>
      <c r="E6">
        <v>2</v>
      </c>
      <c r="G6" t="str">
        <f t="shared" si="0"/>
        <v>4</v>
      </c>
      <c r="H6" t="str">
        <f t="shared" si="1"/>
        <v/>
      </c>
      <c r="I6" t="str">
        <f t="shared" si="2"/>
        <v>2</v>
      </c>
      <c r="J6">
        <f t="shared" si="3"/>
        <v>245</v>
      </c>
      <c r="L6" t="str">
        <f t="shared" si="4"/>
        <v>2</v>
      </c>
    </row>
    <row r="7" spans="1:12" x14ac:dyDescent="0.2">
      <c r="A7" t="s">
        <v>51</v>
      </c>
      <c r="B7" t="s">
        <v>3</v>
      </c>
      <c r="C7">
        <v>30500</v>
      </c>
      <c r="D7">
        <v>86</v>
      </c>
      <c r="E7">
        <v>9</v>
      </c>
      <c r="G7" t="str">
        <f t="shared" si="0"/>
        <v>0</v>
      </c>
      <c r="H7" t="str">
        <f t="shared" si="1"/>
        <v/>
      </c>
      <c r="I7" t="str">
        <f t="shared" si="2"/>
        <v>9</v>
      </c>
      <c r="J7">
        <f t="shared" si="3"/>
        <v>305</v>
      </c>
      <c r="L7" t="str">
        <f t="shared" si="4"/>
        <v>9</v>
      </c>
    </row>
    <row r="8" spans="1:12" x14ac:dyDescent="0.2">
      <c r="A8" t="s">
        <v>85</v>
      </c>
      <c r="B8" t="s">
        <v>55</v>
      </c>
      <c r="C8">
        <v>13300</v>
      </c>
      <c r="D8">
        <v>26</v>
      </c>
      <c r="E8">
        <v>3</v>
      </c>
      <c r="G8" t="str">
        <f t="shared" si="0"/>
        <v>3</v>
      </c>
      <c r="H8" t="str">
        <f t="shared" si="1"/>
        <v/>
      </c>
      <c r="I8" t="str">
        <f t="shared" si="2"/>
        <v>3</v>
      </c>
      <c r="J8">
        <f t="shared" si="3"/>
        <v>133</v>
      </c>
      <c r="L8" t="str">
        <f t="shared" si="4"/>
        <v>3</v>
      </c>
    </row>
    <row r="9" spans="1:12" x14ac:dyDescent="0.2">
      <c r="A9" t="s">
        <v>13</v>
      </c>
      <c r="B9" t="s">
        <v>14</v>
      </c>
      <c r="C9">
        <v>128200</v>
      </c>
      <c r="D9">
        <v>354</v>
      </c>
      <c r="E9">
        <v>43</v>
      </c>
      <c r="G9" t="str">
        <f t="shared" si="0"/>
        <v>2</v>
      </c>
      <c r="H9" t="str">
        <f t="shared" si="1"/>
        <v>4</v>
      </c>
      <c r="I9" t="str">
        <f t="shared" si="2"/>
        <v>3</v>
      </c>
      <c r="J9">
        <f t="shared" si="3"/>
        <v>1282</v>
      </c>
      <c r="L9" t="str">
        <f t="shared" si="4"/>
        <v>4</v>
      </c>
    </row>
    <row r="10" spans="1:12" x14ac:dyDescent="0.2">
      <c r="A10" t="s">
        <v>87</v>
      </c>
      <c r="B10" t="s">
        <v>35</v>
      </c>
      <c r="C10">
        <v>12600</v>
      </c>
      <c r="D10">
        <v>50</v>
      </c>
      <c r="E10">
        <v>8</v>
      </c>
      <c r="G10" t="str">
        <f t="shared" si="0"/>
        <v>2</v>
      </c>
      <c r="H10" t="str">
        <f t="shared" si="1"/>
        <v/>
      </c>
      <c r="I10" t="str">
        <f t="shared" si="2"/>
        <v>8</v>
      </c>
      <c r="J10">
        <f t="shared" si="3"/>
        <v>126</v>
      </c>
      <c r="L10" t="str">
        <f t="shared" si="4"/>
        <v>8</v>
      </c>
    </row>
    <row r="11" spans="1:12" x14ac:dyDescent="0.2">
      <c r="A11" t="s">
        <v>41</v>
      </c>
      <c r="B11" t="s">
        <v>3</v>
      </c>
      <c r="C11">
        <v>41700</v>
      </c>
      <c r="D11">
        <v>104</v>
      </c>
      <c r="E11">
        <v>8</v>
      </c>
      <c r="G11" t="str">
        <f t="shared" si="0"/>
        <v>1</v>
      </c>
      <c r="H11" t="str">
        <f t="shared" si="1"/>
        <v>4</v>
      </c>
      <c r="I11" t="str">
        <f t="shared" si="2"/>
        <v>8</v>
      </c>
      <c r="J11">
        <f t="shared" si="3"/>
        <v>417</v>
      </c>
      <c r="L11" t="str">
        <f t="shared" si="4"/>
        <v>8</v>
      </c>
    </row>
    <row r="12" spans="1:12" x14ac:dyDescent="0.2">
      <c r="A12" t="s">
        <v>50</v>
      </c>
      <c r="B12" t="s">
        <v>17</v>
      </c>
      <c r="C12">
        <v>31900</v>
      </c>
      <c r="D12">
        <v>45</v>
      </c>
      <c r="E12">
        <v>4</v>
      </c>
      <c r="G12" t="str">
        <f t="shared" si="0"/>
        <v>1</v>
      </c>
      <c r="H12" t="str">
        <f t="shared" si="1"/>
        <v/>
      </c>
      <c r="I12" t="str">
        <f t="shared" si="2"/>
        <v>4</v>
      </c>
      <c r="J12">
        <f t="shared" si="3"/>
        <v>319</v>
      </c>
      <c r="L12" t="str">
        <f t="shared" si="4"/>
        <v>4</v>
      </c>
    </row>
    <row r="13" spans="1:12" x14ac:dyDescent="0.2">
      <c r="A13" t="s">
        <v>103</v>
      </c>
      <c r="B13" t="s">
        <v>104</v>
      </c>
      <c r="C13">
        <v>5300</v>
      </c>
      <c r="D13">
        <v>12</v>
      </c>
      <c r="G13" t="str">
        <f t="shared" si="0"/>
        <v>3</v>
      </c>
      <c r="H13" t="str">
        <f t="shared" si="1"/>
        <v/>
      </c>
      <c r="I13" t="str">
        <f t="shared" si="2"/>
        <v/>
      </c>
      <c r="J13">
        <f t="shared" si="3"/>
        <v>53</v>
      </c>
      <c r="L13" t="str">
        <f t="shared" si="4"/>
        <v/>
      </c>
    </row>
    <row r="14" spans="1:12" x14ac:dyDescent="0.2">
      <c r="A14" t="s">
        <v>97</v>
      </c>
      <c r="B14" t="s">
        <v>98</v>
      </c>
      <c r="C14">
        <v>7400</v>
      </c>
      <c r="D14">
        <v>27</v>
      </c>
      <c r="E14">
        <v>5</v>
      </c>
      <c r="G14" t="str">
        <f t="shared" si="0"/>
        <v>4</v>
      </c>
      <c r="H14" t="str">
        <f t="shared" si="1"/>
        <v/>
      </c>
      <c r="I14" t="str">
        <f t="shared" si="2"/>
        <v>5</v>
      </c>
      <c r="J14">
        <f t="shared" si="3"/>
        <v>74</v>
      </c>
      <c r="L14" t="str">
        <f t="shared" si="4"/>
        <v>5</v>
      </c>
    </row>
    <row r="15" spans="1:12" x14ac:dyDescent="0.2">
      <c r="A15" t="s">
        <v>81</v>
      </c>
      <c r="B15" t="s">
        <v>20</v>
      </c>
      <c r="C15">
        <v>14700</v>
      </c>
      <c r="D15">
        <v>21</v>
      </c>
      <c r="E15">
        <v>2</v>
      </c>
      <c r="G15" t="str">
        <f t="shared" si="0"/>
        <v>4</v>
      </c>
      <c r="H15" t="str">
        <f t="shared" si="1"/>
        <v/>
      </c>
      <c r="I15" t="str">
        <f t="shared" si="2"/>
        <v>2</v>
      </c>
      <c r="J15">
        <f t="shared" si="3"/>
        <v>147</v>
      </c>
      <c r="L15" t="str">
        <f t="shared" si="4"/>
        <v>2</v>
      </c>
    </row>
    <row r="16" spans="1:12" x14ac:dyDescent="0.2">
      <c r="A16" t="s">
        <v>99</v>
      </c>
      <c r="B16" t="s">
        <v>83</v>
      </c>
      <c r="C16">
        <v>7200</v>
      </c>
      <c r="D16">
        <v>26</v>
      </c>
      <c r="E16">
        <v>1</v>
      </c>
      <c r="G16" t="str">
        <f t="shared" si="0"/>
        <v>2</v>
      </c>
      <c r="H16" t="str">
        <f t="shared" si="1"/>
        <v/>
      </c>
      <c r="I16" t="str">
        <f t="shared" si="2"/>
        <v>1</v>
      </c>
      <c r="J16">
        <f t="shared" si="3"/>
        <v>72</v>
      </c>
      <c r="L16" t="str">
        <f t="shared" si="4"/>
        <v>1</v>
      </c>
    </row>
    <row r="17" spans="1:12" x14ac:dyDescent="0.2">
      <c r="A17" t="s">
        <v>111</v>
      </c>
      <c r="B17" t="s">
        <v>83</v>
      </c>
      <c r="C17">
        <v>3400</v>
      </c>
      <c r="D17">
        <v>15</v>
      </c>
      <c r="E17">
        <v>2</v>
      </c>
      <c r="G17" t="str">
        <f t="shared" si="0"/>
        <v>4</v>
      </c>
      <c r="H17" t="str">
        <f t="shared" si="1"/>
        <v/>
      </c>
      <c r="I17" t="str">
        <f t="shared" si="2"/>
        <v>2</v>
      </c>
      <c r="J17">
        <f t="shared" si="3"/>
        <v>34</v>
      </c>
      <c r="L17" t="str">
        <f t="shared" si="4"/>
        <v>2</v>
      </c>
    </row>
    <row r="18" spans="1:12" x14ac:dyDescent="0.2">
      <c r="A18" t="s">
        <v>113</v>
      </c>
      <c r="B18" t="s">
        <v>114</v>
      </c>
      <c r="C18">
        <v>2800</v>
      </c>
      <c r="D18">
        <v>14</v>
      </c>
      <c r="E18">
        <v>2</v>
      </c>
      <c r="G18" t="str">
        <f t="shared" si="0"/>
        <v>8</v>
      </c>
      <c r="H18" t="str">
        <f t="shared" si="1"/>
        <v/>
      </c>
      <c r="I18" t="str">
        <f t="shared" si="2"/>
        <v>2</v>
      </c>
      <c r="J18">
        <f t="shared" si="3"/>
        <v>28</v>
      </c>
      <c r="L18" t="str">
        <f t="shared" si="4"/>
        <v>2</v>
      </c>
    </row>
    <row r="19" spans="1:12" x14ac:dyDescent="0.2">
      <c r="A19" t="s">
        <v>18</v>
      </c>
      <c r="B19" t="s">
        <v>3</v>
      </c>
      <c r="C19">
        <v>124000</v>
      </c>
      <c r="D19">
        <v>295</v>
      </c>
      <c r="E19">
        <v>24</v>
      </c>
      <c r="G19" t="str">
        <f t="shared" si="0"/>
        <v>2</v>
      </c>
      <c r="H19" t="str">
        <f t="shared" si="1"/>
        <v>5</v>
      </c>
      <c r="I19" t="str">
        <f t="shared" si="2"/>
        <v>4</v>
      </c>
      <c r="J19">
        <f t="shared" si="3"/>
        <v>1240</v>
      </c>
      <c r="L19" t="str">
        <f t="shared" si="4"/>
        <v>2</v>
      </c>
    </row>
    <row r="20" spans="1:12" x14ac:dyDescent="0.2">
      <c r="A20" t="s">
        <v>120</v>
      </c>
      <c r="B20" t="s">
        <v>121</v>
      </c>
      <c r="C20">
        <v>1400</v>
      </c>
      <c r="D20">
        <v>4</v>
      </c>
      <c r="E20">
        <v>1</v>
      </c>
      <c r="G20" t="str">
        <f t="shared" si="0"/>
        <v>4</v>
      </c>
      <c r="H20" t="str">
        <f t="shared" si="1"/>
        <v/>
      </c>
      <c r="I20" t="str">
        <f t="shared" si="2"/>
        <v>1</v>
      </c>
      <c r="J20">
        <f t="shared" si="3"/>
        <v>14</v>
      </c>
      <c r="L20" t="str">
        <f t="shared" si="4"/>
        <v>1</v>
      </c>
    </row>
    <row r="21" spans="1:12" x14ac:dyDescent="0.2">
      <c r="A21" t="s">
        <v>53</v>
      </c>
      <c r="B21" t="s">
        <v>35</v>
      </c>
      <c r="C21">
        <v>30200</v>
      </c>
      <c r="D21">
        <v>121</v>
      </c>
      <c r="E21">
        <v>16</v>
      </c>
      <c r="G21" t="str">
        <f t="shared" si="0"/>
        <v>0</v>
      </c>
      <c r="H21" t="str">
        <f t="shared" si="1"/>
        <v>1</v>
      </c>
      <c r="I21" t="str">
        <f t="shared" si="2"/>
        <v>6</v>
      </c>
      <c r="J21">
        <f t="shared" si="3"/>
        <v>302</v>
      </c>
      <c r="L21" t="str">
        <f t="shared" si="4"/>
        <v>1</v>
      </c>
    </row>
    <row r="22" spans="1:12" x14ac:dyDescent="0.2">
      <c r="A22" t="s">
        <v>64</v>
      </c>
      <c r="B22" t="s">
        <v>65</v>
      </c>
      <c r="C22">
        <v>21500</v>
      </c>
      <c r="D22">
        <v>48</v>
      </c>
      <c r="E22">
        <v>3</v>
      </c>
      <c r="G22" t="str">
        <f t="shared" si="0"/>
        <v>1</v>
      </c>
      <c r="H22" t="str">
        <f t="shared" si="1"/>
        <v/>
      </c>
      <c r="I22" t="str">
        <f t="shared" si="2"/>
        <v>3</v>
      </c>
      <c r="J22">
        <f t="shared" si="3"/>
        <v>215</v>
      </c>
      <c r="L22" t="str">
        <f t="shared" si="4"/>
        <v>3</v>
      </c>
    </row>
    <row r="23" spans="1:12" x14ac:dyDescent="0.2">
      <c r="A23" t="s">
        <v>32</v>
      </c>
      <c r="B23" t="s">
        <v>33</v>
      </c>
      <c r="C23">
        <v>68400</v>
      </c>
      <c r="D23">
        <v>206</v>
      </c>
      <c r="E23">
        <v>15</v>
      </c>
      <c r="G23" t="str">
        <f t="shared" si="0"/>
        <v>8</v>
      </c>
      <c r="H23" t="str">
        <f t="shared" si="1"/>
        <v>6</v>
      </c>
      <c r="I23" t="str">
        <f t="shared" si="2"/>
        <v>5</v>
      </c>
      <c r="J23">
        <f t="shared" si="3"/>
        <v>684</v>
      </c>
      <c r="L23" t="str">
        <f t="shared" si="4"/>
        <v>1</v>
      </c>
    </row>
    <row r="24" spans="1:12" x14ac:dyDescent="0.2">
      <c r="A24" t="s">
        <v>68</v>
      </c>
      <c r="B24" t="s">
        <v>69</v>
      </c>
      <c r="C24">
        <v>18400</v>
      </c>
      <c r="D24">
        <v>40</v>
      </c>
      <c r="E24">
        <v>5</v>
      </c>
      <c r="G24" t="str">
        <f t="shared" si="0"/>
        <v>8</v>
      </c>
      <c r="H24" t="str">
        <f t="shared" si="1"/>
        <v/>
      </c>
      <c r="I24" t="str">
        <f t="shared" si="2"/>
        <v>5</v>
      </c>
      <c r="J24">
        <f t="shared" si="3"/>
        <v>184</v>
      </c>
      <c r="L24" t="str">
        <f t="shared" si="4"/>
        <v>5</v>
      </c>
    </row>
    <row r="25" spans="1:12" x14ac:dyDescent="0.2">
      <c r="A25" t="s">
        <v>110</v>
      </c>
      <c r="B25" t="s">
        <v>83</v>
      </c>
      <c r="C25">
        <v>3600</v>
      </c>
      <c r="D25">
        <v>10</v>
      </c>
      <c r="G25" t="str">
        <f t="shared" si="0"/>
        <v>6</v>
      </c>
      <c r="H25" t="str">
        <f t="shared" si="1"/>
        <v/>
      </c>
      <c r="I25" t="str">
        <f t="shared" si="2"/>
        <v/>
      </c>
      <c r="J25">
        <f t="shared" si="3"/>
        <v>36</v>
      </c>
      <c r="L25" t="str">
        <f t="shared" si="4"/>
        <v/>
      </c>
    </row>
    <row r="26" spans="1:12" x14ac:dyDescent="0.2">
      <c r="A26" t="s">
        <v>88</v>
      </c>
      <c r="B26" t="s">
        <v>8</v>
      </c>
      <c r="C26">
        <v>12400</v>
      </c>
      <c r="D26">
        <v>48</v>
      </c>
      <c r="E26">
        <v>5</v>
      </c>
      <c r="G26" t="str">
        <f t="shared" si="0"/>
        <v>2</v>
      </c>
      <c r="H26" t="str">
        <f t="shared" si="1"/>
        <v/>
      </c>
      <c r="I26" t="str">
        <f t="shared" si="2"/>
        <v>5</v>
      </c>
      <c r="J26">
        <f t="shared" si="3"/>
        <v>124</v>
      </c>
      <c r="L26" t="str">
        <f t="shared" si="4"/>
        <v>5</v>
      </c>
    </row>
    <row r="27" spans="1:12" x14ac:dyDescent="0.2">
      <c r="A27" t="s">
        <v>96</v>
      </c>
      <c r="B27" t="s">
        <v>37</v>
      </c>
      <c r="C27">
        <v>7500</v>
      </c>
      <c r="D27">
        <v>16</v>
      </c>
      <c r="E27">
        <v>3</v>
      </c>
      <c r="G27" t="str">
        <f t="shared" si="0"/>
        <v>5</v>
      </c>
      <c r="H27" t="str">
        <f t="shared" si="1"/>
        <v/>
      </c>
      <c r="I27" t="str">
        <f t="shared" si="2"/>
        <v>3</v>
      </c>
      <c r="J27">
        <f t="shared" si="3"/>
        <v>75</v>
      </c>
      <c r="L27" t="str">
        <f t="shared" si="4"/>
        <v>3</v>
      </c>
    </row>
    <row r="28" spans="1:12" x14ac:dyDescent="0.2">
      <c r="A28" t="s">
        <v>21</v>
      </c>
      <c r="B28" t="s">
        <v>22</v>
      </c>
      <c r="C28">
        <v>102200</v>
      </c>
      <c r="D28">
        <v>170</v>
      </c>
      <c r="E28">
        <v>16</v>
      </c>
      <c r="G28" t="str">
        <f t="shared" si="0"/>
        <v>0</v>
      </c>
      <c r="H28" t="str">
        <f t="shared" si="1"/>
        <v>0</v>
      </c>
      <c r="I28" t="str">
        <f t="shared" si="2"/>
        <v>6</v>
      </c>
      <c r="J28">
        <f t="shared" si="3"/>
        <v>1022</v>
      </c>
      <c r="L28" t="str">
        <f t="shared" si="4"/>
        <v>1</v>
      </c>
    </row>
    <row r="29" spans="1:12" x14ac:dyDescent="0.2">
      <c r="A29" t="s">
        <v>112</v>
      </c>
      <c r="B29" t="s">
        <v>83</v>
      </c>
      <c r="C29">
        <v>3000</v>
      </c>
      <c r="D29">
        <v>5</v>
      </c>
      <c r="G29" t="str">
        <f t="shared" si="0"/>
        <v>0</v>
      </c>
      <c r="H29" t="str">
        <f t="shared" si="1"/>
        <v/>
      </c>
      <c r="I29" t="str">
        <f t="shared" si="2"/>
        <v/>
      </c>
      <c r="J29">
        <f t="shared" si="3"/>
        <v>30</v>
      </c>
      <c r="L29" t="str">
        <f t="shared" si="4"/>
        <v/>
      </c>
    </row>
    <row r="30" spans="1:12" x14ac:dyDescent="0.2">
      <c r="A30" t="s">
        <v>31</v>
      </c>
      <c r="B30" t="s">
        <v>24</v>
      </c>
      <c r="C30">
        <v>85800</v>
      </c>
      <c r="D30">
        <v>305</v>
      </c>
      <c r="E30">
        <v>15</v>
      </c>
      <c r="G30" t="str">
        <f t="shared" si="0"/>
        <v>5</v>
      </c>
      <c r="H30" t="str">
        <f t="shared" si="1"/>
        <v>5</v>
      </c>
      <c r="I30" t="str">
        <f t="shared" si="2"/>
        <v>5</v>
      </c>
      <c r="J30">
        <f t="shared" si="3"/>
        <v>858</v>
      </c>
      <c r="L30" t="str">
        <f t="shared" si="4"/>
        <v>1</v>
      </c>
    </row>
    <row r="31" spans="1:12" x14ac:dyDescent="0.2">
      <c r="A31" t="s">
        <v>91</v>
      </c>
      <c r="B31" t="s">
        <v>3</v>
      </c>
      <c r="C31">
        <v>11900</v>
      </c>
      <c r="D31">
        <v>112</v>
      </c>
      <c r="E31">
        <v>8</v>
      </c>
      <c r="G31" t="str">
        <f t="shared" si="0"/>
        <v>1</v>
      </c>
      <c r="H31" t="str">
        <f t="shared" si="1"/>
        <v>2</v>
      </c>
      <c r="I31" t="str">
        <f t="shared" si="2"/>
        <v>8</v>
      </c>
      <c r="J31">
        <f t="shared" si="3"/>
        <v>119</v>
      </c>
      <c r="L31" t="str">
        <f t="shared" si="4"/>
        <v>8</v>
      </c>
    </row>
    <row r="32" spans="1:12" x14ac:dyDescent="0.2">
      <c r="A32" t="s">
        <v>61</v>
      </c>
      <c r="B32" t="s">
        <v>14</v>
      </c>
      <c r="C32">
        <v>23500</v>
      </c>
      <c r="D32">
        <v>64</v>
      </c>
      <c r="E32">
        <v>8</v>
      </c>
      <c r="G32" t="str">
        <f t="shared" si="0"/>
        <v>3</v>
      </c>
      <c r="H32" t="str">
        <f t="shared" si="1"/>
        <v/>
      </c>
      <c r="I32" t="str">
        <f t="shared" si="2"/>
        <v>8</v>
      </c>
      <c r="J32">
        <f t="shared" si="3"/>
        <v>235</v>
      </c>
      <c r="L32" t="str">
        <f t="shared" si="4"/>
        <v>8</v>
      </c>
    </row>
    <row r="33" spans="1:12" x14ac:dyDescent="0.2">
      <c r="A33" t="s">
        <v>52</v>
      </c>
      <c r="B33" t="s">
        <v>14</v>
      </c>
      <c r="C33">
        <v>30400</v>
      </c>
      <c r="D33">
        <v>98</v>
      </c>
      <c r="E33">
        <v>12</v>
      </c>
      <c r="G33" t="str">
        <f t="shared" si="0"/>
        <v>0</v>
      </c>
      <c r="H33" t="str">
        <f t="shared" si="1"/>
        <v/>
      </c>
      <c r="I33" t="str">
        <f t="shared" si="2"/>
        <v>2</v>
      </c>
      <c r="J33">
        <f t="shared" si="3"/>
        <v>304</v>
      </c>
      <c r="L33" t="str">
        <f t="shared" si="4"/>
        <v>1</v>
      </c>
    </row>
    <row r="34" spans="1:12" x14ac:dyDescent="0.2">
      <c r="A34" t="s">
        <v>108</v>
      </c>
      <c r="B34" t="s">
        <v>46</v>
      </c>
      <c r="C34">
        <v>3900</v>
      </c>
      <c r="D34">
        <v>14</v>
      </c>
      <c r="E34">
        <v>2</v>
      </c>
      <c r="G34" t="str">
        <f t="shared" si="0"/>
        <v>9</v>
      </c>
      <c r="H34" t="str">
        <f t="shared" si="1"/>
        <v/>
      </c>
      <c r="I34" t="str">
        <f t="shared" si="2"/>
        <v>2</v>
      </c>
      <c r="J34">
        <f t="shared" si="3"/>
        <v>39</v>
      </c>
      <c r="L34" t="str">
        <f t="shared" si="4"/>
        <v>2</v>
      </c>
    </row>
    <row r="35" spans="1:12" x14ac:dyDescent="0.2">
      <c r="A35" t="s">
        <v>94</v>
      </c>
      <c r="B35" t="s">
        <v>95</v>
      </c>
      <c r="C35">
        <v>7700</v>
      </c>
      <c r="D35">
        <v>15</v>
      </c>
      <c r="E35">
        <v>3</v>
      </c>
      <c r="G35" t="str">
        <f t="shared" si="0"/>
        <v>7</v>
      </c>
      <c r="H35" t="str">
        <f t="shared" si="1"/>
        <v/>
      </c>
      <c r="I35" t="str">
        <f t="shared" si="2"/>
        <v>3</v>
      </c>
      <c r="J35">
        <f t="shared" si="3"/>
        <v>77</v>
      </c>
      <c r="L35" t="str">
        <f t="shared" si="4"/>
        <v>3</v>
      </c>
    </row>
    <row r="36" spans="1:12" x14ac:dyDescent="0.2">
      <c r="A36" t="s">
        <v>11</v>
      </c>
      <c r="B36" t="s">
        <v>12</v>
      </c>
      <c r="C36">
        <v>129500</v>
      </c>
      <c r="D36">
        <v>290</v>
      </c>
      <c r="E36">
        <v>32</v>
      </c>
      <c r="G36" t="str">
        <f t="shared" si="0"/>
        <v>2</v>
      </c>
      <c r="H36" t="str">
        <f t="shared" si="1"/>
        <v>0</v>
      </c>
      <c r="I36" t="str">
        <f t="shared" si="2"/>
        <v>2</v>
      </c>
      <c r="J36">
        <f t="shared" si="3"/>
        <v>1295</v>
      </c>
      <c r="L36" t="str">
        <f t="shared" si="4"/>
        <v>3</v>
      </c>
    </row>
    <row r="37" spans="1:12" x14ac:dyDescent="0.2">
      <c r="A37" t="s">
        <v>25</v>
      </c>
      <c r="B37" t="s">
        <v>3</v>
      </c>
      <c r="C37">
        <v>98500</v>
      </c>
      <c r="D37">
        <v>280</v>
      </c>
      <c r="E37">
        <v>20</v>
      </c>
      <c r="G37" t="str">
        <f t="shared" si="0"/>
        <v>8</v>
      </c>
      <c r="H37" t="str">
        <f t="shared" si="1"/>
        <v>0</v>
      </c>
      <c r="I37" t="str">
        <f t="shared" si="2"/>
        <v>0</v>
      </c>
      <c r="J37">
        <f t="shared" si="3"/>
        <v>985</v>
      </c>
      <c r="L37" t="str">
        <f t="shared" si="4"/>
        <v>2</v>
      </c>
    </row>
    <row r="38" spans="1:12" x14ac:dyDescent="0.2">
      <c r="A38" t="s">
        <v>92</v>
      </c>
      <c r="B38" t="s">
        <v>35</v>
      </c>
      <c r="C38">
        <v>11100</v>
      </c>
      <c r="D38">
        <v>40</v>
      </c>
      <c r="E38">
        <v>5</v>
      </c>
      <c r="G38" t="str">
        <f t="shared" si="0"/>
        <v>1</v>
      </c>
      <c r="H38" t="str">
        <f t="shared" si="1"/>
        <v/>
      </c>
      <c r="I38" t="str">
        <f t="shared" si="2"/>
        <v>5</v>
      </c>
      <c r="J38">
        <f t="shared" si="3"/>
        <v>111</v>
      </c>
      <c r="L38" t="str">
        <f t="shared" si="4"/>
        <v>5</v>
      </c>
    </row>
    <row r="39" spans="1:12" x14ac:dyDescent="0.2">
      <c r="A39" t="s">
        <v>75</v>
      </c>
      <c r="B39" t="s">
        <v>76</v>
      </c>
      <c r="C39">
        <v>16300</v>
      </c>
      <c r="D39">
        <v>62</v>
      </c>
      <c r="E39">
        <v>10</v>
      </c>
      <c r="G39" t="str">
        <f t="shared" si="0"/>
        <v>6</v>
      </c>
      <c r="H39" t="str">
        <f t="shared" si="1"/>
        <v/>
      </c>
      <c r="I39" t="str">
        <f t="shared" si="2"/>
        <v>0</v>
      </c>
      <c r="J39">
        <f t="shared" si="3"/>
        <v>163</v>
      </c>
      <c r="L39" t="str">
        <f t="shared" si="4"/>
        <v>1</v>
      </c>
    </row>
    <row r="40" spans="1:12" x14ac:dyDescent="0.2">
      <c r="A40" t="s">
        <v>79</v>
      </c>
      <c r="B40" t="s">
        <v>46</v>
      </c>
      <c r="C40">
        <v>15100</v>
      </c>
      <c r="D40">
        <v>48</v>
      </c>
      <c r="E40">
        <v>5</v>
      </c>
      <c r="G40" t="str">
        <f t="shared" si="0"/>
        <v>5</v>
      </c>
      <c r="H40" t="str">
        <f t="shared" si="1"/>
        <v/>
      </c>
      <c r="I40" t="str">
        <f t="shared" si="2"/>
        <v>5</v>
      </c>
      <c r="J40">
        <f t="shared" si="3"/>
        <v>151</v>
      </c>
      <c r="L40" t="str">
        <f t="shared" si="4"/>
        <v>5</v>
      </c>
    </row>
    <row r="41" spans="1:12" x14ac:dyDescent="0.2">
      <c r="A41" t="s">
        <v>82</v>
      </c>
      <c r="B41" t="s">
        <v>83</v>
      </c>
      <c r="C41">
        <v>14600</v>
      </c>
      <c r="D41">
        <v>30</v>
      </c>
      <c r="E41">
        <v>2</v>
      </c>
      <c r="G41" t="str">
        <f t="shared" si="0"/>
        <v>4</v>
      </c>
      <c r="H41" t="str">
        <f t="shared" si="1"/>
        <v/>
      </c>
      <c r="I41" t="str">
        <f t="shared" si="2"/>
        <v>2</v>
      </c>
      <c r="J41">
        <f t="shared" si="3"/>
        <v>146</v>
      </c>
      <c r="L41" t="str">
        <f t="shared" si="4"/>
        <v>2</v>
      </c>
    </row>
    <row r="42" spans="1:12" x14ac:dyDescent="0.2">
      <c r="A42" t="s">
        <v>128</v>
      </c>
      <c r="B42" t="s">
        <v>129</v>
      </c>
      <c r="C42">
        <v>800</v>
      </c>
      <c r="D42">
        <v>2</v>
      </c>
      <c r="G42" t="str">
        <f t="shared" si="0"/>
        <v/>
      </c>
      <c r="H42" t="str">
        <f t="shared" si="1"/>
        <v/>
      </c>
      <c r="I42" t="str">
        <f t="shared" si="2"/>
        <v/>
      </c>
      <c r="J42">
        <f t="shared" si="3"/>
        <v>8</v>
      </c>
      <c r="L42" t="str">
        <f t="shared" si="4"/>
        <v/>
      </c>
    </row>
    <row r="43" spans="1:12" x14ac:dyDescent="0.2">
      <c r="A43" t="s">
        <v>90</v>
      </c>
      <c r="B43" t="s">
        <v>35</v>
      </c>
      <c r="C43">
        <v>12100</v>
      </c>
      <c r="D43">
        <v>49</v>
      </c>
      <c r="E43">
        <v>7</v>
      </c>
      <c r="G43" t="str">
        <f t="shared" si="0"/>
        <v>2</v>
      </c>
      <c r="H43" t="str">
        <f t="shared" si="1"/>
        <v/>
      </c>
      <c r="I43" t="str">
        <f t="shared" si="2"/>
        <v>7</v>
      </c>
      <c r="J43">
        <f t="shared" si="3"/>
        <v>121</v>
      </c>
      <c r="L43" t="str">
        <f t="shared" si="4"/>
        <v>7</v>
      </c>
    </row>
    <row r="44" spans="1:12" x14ac:dyDescent="0.2">
      <c r="A44" t="s">
        <v>42</v>
      </c>
      <c r="B44" t="s">
        <v>5</v>
      </c>
      <c r="C44">
        <v>40400</v>
      </c>
      <c r="D44">
        <v>26</v>
      </c>
      <c r="E44">
        <v>2</v>
      </c>
      <c r="G44" t="str">
        <f t="shared" si="0"/>
        <v>0</v>
      </c>
      <c r="H44" t="str">
        <f t="shared" si="1"/>
        <v/>
      </c>
      <c r="I44" t="str">
        <f t="shared" si="2"/>
        <v>2</v>
      </c>
      <c r="J44">
        <f t="shared" si="3"/>
        <v>404</v>
      </c>
      <c r="L44" t="str">
        <f t="shared" si="4"/>
        <v>2</v>
      </c>
    </row>
    <row r="45" spans="1:12" x14ac:dyDescent="0.2">
      <c r="A45" t="s">
        <v>101</v>
      </c>
      <c r="B45" t="s">
        <v>102</v>
      </c>
      <c r="C45">
        <v>5400</v>
      </c>
      <c r="D45">
        <v>16</v>
      </c>
      <c r="E45">
        <v>3</v>
      </c>
      <c r="G45" t="str">
        <f t="shared" si="0"/>
        <v>4</v>
      </c>
      <c r="H45" t="str">
        <f t="shared" si="1"/>
        <v/>
      </c>
      <c r="I45" t="str">
        <f t="shared" si="2"/>
        <v>3</v>
      </c>
      <c r="J45">
        <f t="shared" si="3"/>
        <v>54</v>
      </c>
      <c r="L45" t="str">
        <f t="shared" si="4"/>
        <v>3</v>
      </c>
    </row>
    <row r="46" spans="1:12" x14ac:dyDescent="0.2">
      <c r="A46" t="s">
        <v>74</v>
      </c>
      <c r="B46" t="s">
        <v>3</v>
      </c>
      <c r="C46">
        <v>16800</v>
      </c>
      <c r="D46">
        <v>45</v>
      </c>
      <c r="E46">
        <v>6</v>
      </c>
      <c r="G46" t="str">
        <f t="shared" si="0"/>
        <v>6</v>
      </c>
      <c r="H46" t="str">
        <f t="shared" si="1"/>
        <v/>
      </c>
      <c r="I46" t="str">
        <f t="shared" si="2"/>
        <v>6</v>
      </c>
      <c r="J46">
        <f t="shared" si="3"/>
        <v>168</v>
      </c>
      <c r="L46" t="str">
        <f t="shared" si="4"/>
        <v>6</v>
      </c>
    </row>
    <row r="47" spans="1:12" x14ac:dyDescent="0.2">
      <c r="A47" t="s">
        <v>66</v>
      </c>
      <c r="B47" t="s">
        <v>67</v>
      </c>
      <c r="C47">
        <v>20800</v>
      </c>
      <c r="D47">
        <v>35</v>
      </c>
      <c r="E47">
        <v>3</v>
      </c>
      <c r="G47" t="str">
        <f t="shared" si="0"/>
        <v>0</v>
      </c>
      <c r="H47" t="str">
        <f t="shared" si="1"/>
        <v/>
      </c>
      <c r="I47" t="str">
        <f t="shared" si="2"/>
        <v>3</v>
      </c>
      <c r="J47">
        <f t="shared" si="3"/>
        <v>208</v>
      </c>
      <c r="L47" t="str">
        <f t="shared" si="4"/>
        <v>3</v>
      </c>
    </row>
    <row r="48" spans="1:12" x14ac:dyDescent="0.2">
      <c r="A48" t="s">
        <v>7</v>
      </c>
      <c r="B48" t="s">
        <v>8</v>
      </c>
      <c r="C48">
        <v>258000</v>
      </c>
      <c r="D48">
        <v>384</v>
      </c>
      <c r="E48">
        <v>36</v>
      </c>
      <c r="G48" t="str">
        <f t="shared" si="0"/>
        <v>5</v>
      </c>
      <c r="H48" t="str">
        <f t="shared" si="1"/>
        <v>4</v>
      </c>
      <c r="I48" t="str">
        <f t="shared" si="2"/>
        <v>6</v>
      </c>
      <c r="J48">
        <f t="shared" si="3"/>
        <v>2580</v>
      </c>
      <c r="L48" t="str">
        <f t="shared" si="4"/>
        <v>3</v>
      </c>
    </row>
    <row r="49" spans="1:12" x14ac:dyDescent="0.2">
      <c r="A49" t="s">
        <v>10</v>
      </c>
      <c r="B49" t="s">
        <v>3</v>
      </c>
      <c r="C49">
        <v>205400</v>
      </c>
      <c r="D49">
        <v>480</v>
      </c>
      <c r="E49">
        <v>42</v>
      </c>
      <c r="G49" t="str">
        <f t="shared" si="0"/>
        <v>0</v>
      </c>
      <c r="H49" t="str">
        <f t="shared" si="1"/>
        <v>0</v>
      </c>
      <c r="I49" t="str">
        <f t="shared" si="2"/>
        <v>2</v>
      </c>
      <c r="J49">
        <f t="shared" si="3"/>
        <v>2054</v>
      </c>
      <c r="L49" t="str">
        <f t="shared" si="4"/>
        <v>4</v>
      </c>
    </row>
    <row r="50" spans="1:12" x14ac:dyDescent="0.2">
      <c r="A50" t="s">
        <v>118</v>
      </c>
      <c r="B50" t="s">
        <v>119</v>
      </c>
      <c r="C50">
        <v>1800</v>
      </c>
      <c r="D50">
        <v>3</v>
      </c>
      <c r="G50" t="str">
        <f t="shared" si="0"/>
        <v>8</v>
      </c>
      <c r="H50" t="str">
        <f t="shared" si="1"/>
        <v/>
      </c>
      <c r="I50" t="str">
        <f t="shared" si="2"/>
        <v/>
      </c>
      <c r="J50">
        <f t="shared" si="3"/>
        <v>18</v>
      </c>
      <c r="L50" t="str">
        <f t="shared" si="4"/>
        <v/>
      </c>
    </row>
    <row r="51" spans="1:12" x14ac:dyDescent="0.2">
      <c r="A51" t="s">
        <v>134</v>
      </c>
      <c r="B51" t="s">
        <v>135</v>
      </c>
      <c r="C51">
        <v>600</v>
      </c>
      <c r="D51">
        <v>2</v>
      </c>
      <c r="G51" t="str">
        <f t="shared" si="0"/>
        <v/>
      </c>
      <c r="H51" t="str">
        <f t="shared" si="1"/>
        <v/>
      </c>
      <c r="I51" t="str">
        <f t="shared" si="2"/>
        <v/>
      </c>
      <c r="J51">
        <f t="shared" si="3"/>
        <v>6</v>
      </c>
      <c r="L51" t="str">
        <f t="shared" si="4"/>
        <v/>
      </c>
    </row>
    <row r="52" spans="1:12" x14ac:dyDescent="0.2">
      <c r="A52" t="s">
        <v>54</v>
      </c>
      <c r="B52" t="s">
        <v>55</v>
      </c>
      <c r="C52">
        <v>29000</v>
      </c>
      <c r="D52">
        <v>61</v>
      </c>
      <c r="E52">
        <v>6</v>
      </c>
      <c r="G52" t="str">
        <f t="shared" si="0"/>
        <v>9</v>
      </c>
      <c r="H52" t="str">
        <f t="shared" si="1"/>
        <v/>
      </c>
      <c r="I52" t="str">
        <f t="shared" si="2"/>
        <v>6</v>
      </c>
      <c r="J52">
        <f t="shared" si="3"/>
        <v>290</v>
      </c>
      <c r="L52" t="str">
        <f t="shared" si="4"/>
        <v>6</v>
      </c>
    </row>
    <row r="53" spans="1:12" x14ac:dyDescent="0.2">
      <c r="A53" t="s">
        <v>59</v>
      </c>
      <c r="B53" t="s">
        <v>8</v>
      </c>
      <c r="C53">
        <v>24200</v>
      </c>
      <c r="D53">
        <v>73</v>
      </c>
      <c r="E53">
        <v>8</v>
      </c>
      <c r="G53" t="str">
        <f t="shared" si="0"/>
        <v>4</v>
      </c>
      <c r="H53" t="str">
        <f t="shared" si="1"/>
        <v/>
      </c>
      <c r="I53" t="str">
        <f t="shared" si="2"/>
        <v>8</v>
      </c>
      <c r="J53">
        <f t="shared" si="3"/>
        <v>242</v>
      </c>
      <c r="L53" t="str">
        <f t="shared" si="4"/>
        <v>8</v>
      </c>
    </row>
    <row r="54" spans="1:12" x14ac:dyDescent="0.2">
      <c r="A54" t="s">
        <v>130</v>
      </c>
      <c r="B54" t="s">
        <v>131</v>
      </c>
      <c r="C54">
        <v>800</v>
      </c>
      <c r="D54">
        <v>1</v>
      </c>
      <c r="G54" t="str">
        <f t="shared" si="0"/>
        <v/>
      </c>
      <c r="H54" t="str">
        <f t="shared" si="1"/>
        <v/>
      </c>
      <c r="I54" t="str">
        <f t="shared" si="2"/>
        <v/>
      </c>
      <c r="J54">
        <f t="shared" si="3"/>
        <v>8</v>
      </c>
      <c r="L54" t="str">
        <f t="shared" si="4"/>
        <v/>
      </c>
    </row>
    <row r="55" spans="1:12" x14ac:dyDescent="0.2">
      <c r="A55" t="s">
        <v>125</v>
      </c>
      <c r="B55" t="s">
        <v>114</v>
      </c>
      <c r="C55">
        <v>900</v>
      </c>
      <c r="D55">
        <v>8</v>
      </c>
      <c r="E55">
        <v>2</v>
      </c>
      <c r="G55" t="str">
        <f t="shared" si="0"/>
        <v/>
      </c>
      <c r="H55" t="str">
        <f t="shared" si="1"/>
        <v/>
      </c>
      <c r="I55" t="str">
        <f t="shared" si="2"/>
        <v>2</v>
      </c>
      <c r="J55">
        <f t="shared" si="3"/>
        <v>9</v>
      </c>
      <c r="L55" t="str">
        <f t="shared" si="4"/>
        <v>2</v>
      </c>
    </row>
    <row r="56" spans="1:12" x14ac:dyDescent="0.2">
      <c r="A56" t="s">
        <v>28</v>
      </c>
      <c r="B56" t="s">
        <v>17</v>
      </c>
      <c r="C56">
        <v>96000</v>
      </c>
      <c r="D56">
        <v>123</v>
      </c>
      <c r="E56">
        <v>10</v>
      </c>
      <c r="G56" t="str">
        <f t="shared" si="0"/>
        <v>6</v>
      </c>
      <c r="H56" t="str">
        <f t="shared" si="1"/>
        <v>3</v>
      </c>
      <c r="I56" t="str">
        <f t="shared" si="2"/>
        <v>0</v>
      </c>
      <c r="J56">
        <f t="shared" si="3"/>
        <v>960</v>
      </c>
      <c r="L56" t="str">
        <f t="shared" si="4"/>
        <v>1</v>
      </c>
    </row>
    <row r="57" spans="1:12" x14ac:dyDescent="0.2">
      <c r="A57" t="s">
        <v>43</v>
      </c>
      <c r="B57" t="s">
        <v>3</v>
      </c>
      <c r="C57">
        <v>38000</v>
      </c>
      <c r="D57">
        <v>160</v>
      </c>
      <c r="E57">
        <v>12</v>
      </c>
      <c r="G57" t="str">
        <f t="shared" si="0"/>
        <v>8</v>
      </c>
      <c r="H57" t="str">
        <f t="shared" si="1"/>
        <v>0</v>
      </c>
      <c r="I57" t="str">
        <f t="shared" si="2"/>
        <v>2</v>
      </c>
      <c r="J57">
        <f t="shared" si="3"/>
        <v>380</v>
      </c>
      <c r="L57" t="str">
        <f t="shared" si="4"/>
        <v>1</v>
      </c>
    </row>
    <row r="58" spans="1:12" x14ac:dyDescent="0.2">
      <c r="A58" t="s">
        <v>86</v>
      </c>
      <c r="B58" t="s">
        <v>37</v>
      </c>
      <c r="C58">
        <v>12600</v>
      </c>
      <c r="D58">
        <v>20</v>
      </c>
      <c r="E58">
        <v>4</v>
      </c>
      <c r="G58" t="str">
        <f t="shared" si="0"/>
        <v>2</v>
      </c>
      <c r="H58" t="str">
        <f t="shared" si="1"/>
        <v/>
      </c>
      <c r="I58" t="str">
        <f t="shared" si="2"/>
        <v>4</v>
      </c>
      <c r="J58">
        <f t="shared" si="3"/>
        <v>126</v>
      </c>
      <c r="L58" t="str">
        <f t="shared" si="4"/>
        <v>4</v>
      </c>
    </row>
    <row r="59" spans="1:12" x14ac:dyDescent="0.2">
      <c r="A59" t="s">
        <v>132</v>
      </c>
      <c r="B59" t="s">
        <v>106</v>
      </c>
      <c r="C59">
        <v>700</v>
      </c>
      <c r="D59">
        <v>2</v>
      </c>
      <c r="G59" t="str">
        <f t="shared" si="0"/>
        <v/>
      </c>
      <c r="H59" t="str">
        <f t="shared" si="1"/>
        <v/>
      </c>
      <c r="I59" t="str">
        <f t="shared" si="2"/>
        <v/>
      </c>
      <c r="J59">
        <f t="shared" si="3"/>
        <v>7</v>
      </c>
      <c r="L59" t="str">
        <f t="shared" si="4"/>
        <v/>
      </c>
    </row>
    <row r="60" spans="1:12" x14ac:dyDescent="0.2">
      <c r="A60" t="s">
        <v>73</v>
      </c>
      <c r="B60" t="s">
        <v>73</v>
      </c>
      <c r="C60">
        <v>17600</v>
      </c>
      <c r="D60">
        <v>165</v>
      </c>
      <c r="E60">
        <v>20</v>
      </c>
      <c r="G60" t="str">
        <f t="shared" si="0"/>
        <v>7</v>
      </c>
      <c r="H60" t="str">
        <f t="shared" si="1"/>
        <v>5</v>
      </c>
      <c r="I60" t="str">
        <f t="shared" si="2"/>
        <v>0</v>
      </c>
      <c r="J60">
        <f t="shared" si="3"/>
        <v>176</v>
      </c>
      <c r="L60" t="str">
        <f t="shared" si="4"/>
        <v>2</v>
      </c>
    </row>
    <row r="61" spans="1:12" x14ac:dyDescent="0.2">
      <c r="A61" t="s">
        <v>72</v>
      </c>
      <c r="B61" t="s">
        <v>20</v>
      </c>
      <c r="C61">
        <v>17900</v>
      </c>
      <c r="D61">
        <v>26</v>
      </c>
      <c r="E61">
        <v>2</v>
      </c>
      <c r="G61" t="str">
        <f t="shared" si="0"/>
        <v>7</v>
      </c>
      <c r="H61" t="str">
        <f t="shared" si="1"/>
        <v/>
      </c>
      <c r="I61" t="str">
        <f t="shared" si="2"/>
        <v>2</v>
      </c>
      <c r="J61">
        <f t="shared" si="3"/>
        <v>179</v>
      </c>
      <c r="L61" t="str">
        <f t="shared" si="4"/>
        <v>2</v>
      </c>
    </row>
    <row r="62" spans="1:12" x14ac:dyDescent="0.2">
      <c r="A62" t="s">
        <v>47</v>
      </c>
      <c r="B62" t="s">
        <v>48</v>
      </c>
      <c r="C62">
        <v>35200</v>
      </c>
      <c r="D62">
        <v>250</v>
      </c>
      <c r="E62">
        <v>28</v>
      </c>
      <c r="G62" t="str">
        <f t="shared" si="0"/>
        <v>5</v>
      </c>
      <c r="H62" t="str">
        <f t="shared" si="1"/>
        <v>0</v>
      </c>
      <c r="I62" t="str">
        <f t="shared" si="2"/>
        <v>8</v>
      </c>
      <c r="J62">
        <f t="shared" si="3"/>
        <v>352</v>
      </c>
      <c r="L62" t="str">
        <f t="shared" si="4"/>
        <v>2</v>
      </c>
    </row>
    <row r="63" spans="1:12" x14ac:dyDescent="0.2">
      <c r="A63" t="s">
        <v>34</v>
      </c>
      <c r="B63" t="s">
        <v>35</v>
      </c>
      <c r="C63">
        <v>59400</v>
      </c>
      <c r="D63">
        <v>238</v>
      </c>
      <c r="E63">
        <v>29</v>
      </c>
      <c r="G63" t="str">
        <f t="shared" si="0"/>
        <v>9</v>
      </c>
      <c r="H63" t="str">
        <f t="shared" si="1"/>
        <v>8</v>
      </c>
      <c r="I63" t="str">
        <f t="shared" si="2"/>
        <v>9</v>
      </c>
      <c r="J63">
        <f t="shared" si="3"/>
        <v>594</v>
      </c>
      <c r="L63" t="str">
        <f t="shared" si="4"/>
        <v>2</v>
      </c>
    </row>
    <row r="64" spans="1:12" x14ac:dyDescent="0.2">
      <c r="A64" t="s">
        <v>105</v>
      </c>
      <c r="B64" t="s">
        <v>106</v>
      </c>
      <c r="C64">
        <v>4700</v>
      </c>
      <c r="D64">
        <v>11</v>
      </c>
      <c r="G64" t="str">
        <f t="shared" si="0"/>
        <v>7</v>
      </c>
      <c r="H64" t="str">
        <f t="shared" si="1"/>
        <v/>
      </c>
      <c r="I64" t="str">
        <f t="shared" si="2"/>
        <v/>
      </c>
      <c r="J64">
        <f t="shared" si="3"/>
        <v>47</v>
      </c>
      <c r="L64" t="str">
        <f t="shared" si="4"/>
        <v/>
      </c>
    </row>
    <row r="65" spans="1:12" x14ac:dyDescent="0.2">
      <c r="A65" t="s">
        <v>107</v>
      </c>
      <c r="B65" t="s">
        <v>46</v>
      </c>
      <c r="C65">
        <v>4300</v>
      </c>
      <c r="D65">
        <v>20</v>
      </c>
      <c r="E65">
        <v>2</v>
      </c>
      <c r="G65" t="str">
        <f t="shared" si="0"/>
        <v>3</v>
      </c>
      <c r="H65" t="str">
        <f t="shared" si="1"/>
        <v/>
      </c>
      <c r="I65" t="str">
        <f t="shared" si="2"/>
        <v>2</v>
      </c>
      <c r="J65">
        <f t="shared" si="3"/>
        <v>43</v>
      </c>
      <c r="L65" t="str">
        <f t="shared" si="4"/>
        <v>2</v>
      </c>
    </row>
    <row r="66" spans="1:12" x14ac:dyDescent="0.2">
      <c r="A66" t="s">
        <v>2</v>
      </c>
      <c r="B66" t="s">
        <v>3</v>
      </c>
      <c r="C66">
        <v>340000</v>
      </c>
      <c r="D66">
        <v>724</v>
      </c>
      <c r="E66">
        <v>58</v>
      </c>
      <c r="G66" t="str">
        <f t="shared" si="0"/>
        <v>4</v>
      </c>
      <c r="H66" t="str">
        <f t="shared" si="1"/>
        <v>4</v>
      </c>
      <c r="I66" t="str">
        <f t="shared" si="2"/>
        <v>8</v>
      </c>
      <c r="J66">
        <f t="shared" si="3"/>
        <v>3400</v>
      </c>
      <c r="L66" t="str">
        <f t="shared" si="4"/>
        <v>5</v>
      </c>
    </row>
    <row r="67" spans="1:12" x14ac:dyDescent="0.2">
      <c r="A67" t="s">
        <v>60</v>
      </c>
      <c r="B67" t="s">
        <v>30</v>
      </c>
      <c r="C67">
        <v>23900</v>
      </c>
      <c r="D67">
        <v>60</v>
      </c>
      <c r="E67">
        <v>6</v>
      </c>
      <c r="G67" t="str">
        <f t="shared" ref="G67:G97" si="5">IF(C67&gt;=1000,MID(C67,2,1),"")</f>
        <v>3</v>
      </c>
      <c r="H67" t="str">
        <f t="shared" ref="H67:H97" si="6">IF(D67&gt;=100,RIGHT(D67,1),"")</f>
        <v/>
      </c>
      <c r="I67" t="str">
        <f t="shared" ref="I67:I130" si="7">RIGHT(E67,1)</f>
        <v>6</v>
      </c>
      <c r="J67">
        <f t="shared" ref="J67:J97" si="8">IF(C67&gt;0,C67/100,"")</f>
        <v>239</v>
      </c>
      <c r="L67" t="str">
        <f t="shared" ref="L67:L97" si="9">LEFT(E67)</f>
        <v>6</v>
      </c>
    </row>
    <row r="68" spans="1:12" x14ac:dyDescent="0.2">
      <c r="A68" t="s">
        <v>40</v>
      </c>
      <c r="B68" t="s">
        <v>5</v>
      </c>
      <c r="C68">
        <v>44900</v>
      </c>
      <c r="D68">
        <v>72</v>
      </c>
      <c r="E68">
        <v>5</v>
      </c>
      <c r="G68" t="str">
        <f t="shared" si="5"/>
        <v>4</v>
      </c>
      <c r="H68" t="str">
        <f t="shared" si="6"/>
        <v/>
      </c>
      <c r="I68" t="str">
        <f t="shared" si="7"/>
        <v>5</v>
      </c>
      <c r="J68">
        <f t="shared" si="8"/>
        <v>449</v>
      </c>
      <c r="L68" t="str">
        <f t="shared" si="9"/>
        <v>5</v>
      </c>
    </row>
    <row r="69" spans="1:12" x14ac:dyDescent="0.2">
      <c r="A69" t="s">
        <v>29</v>
      </c>
      <c r="B69" t="s">
        <v>30</v>
      </c>
      <c r="C69">
        <v>93000</v>
      </c>
      <c r="D69">
        <v>126</v>
      </c>
      <c r="E69">
        <v>16</v>
      </c>
      <c r="G69" t="str">
        <f t="shared" si="5"/>
        <v>3</v>
      </c>
      <c r="H69" t="str">
        <f t="shared" si="6"/>
        <v>6</v>
      </c>
      <c r="I69" t="str">
        <f t="shared" si="7"/>
        <v>6</v>
      </c>
      <c r="J69">
        <f t="shared" si="8"/>
        <v>930</v>
      </c>
      <c r="L69" t="str">
        <f t="shared" si="9"/>
        <v>1</v>
      </c>
    </row>
    <row r="70" spans="1:12" x14ac:dyDescent="0.2">
      <c r="A70" t="s">
        <v>49</v>
      </c>
      <c r="B70" t="s">
        <v>17</v>
      </c>
      <c r="C70">
        <v>33900</v>
      </c>
      <c r="D70">
        <v>53</v>
      </c>
      <c r="E70">
        <v>5</v>
      </c>
      <c r="G70" t="str">
        <f t="shared" si="5"/>
        <v>3</v>
      </c>
      <c r="H70" t="str">
        <f t="shared" si="6"/>
        <v/>
      </c>
      <c r="I70" t="str">
        <f t="shared" si="7"/>
        <v>5</v>
      </c>
      <c r="J70">
        <f t="shared" si="8"/>
        <v>339</v>
      </c>
      <c r="L70" t="str">
        <f t="shared" si="9"/>
        <v>5</v>
      </c>
    </row>
    <row r="71" spans="1:12" x14ac:dyDescent="0.2">
      <c r="A71" t="s">
        <v>115</v>
      </c>
      <c r="B71" t="s">
        <v>83</v>
      </c>
      <c r="C71">
        <v>2400</v>
      </c>
      <c r="D71">
        <v>2</v>
      </c>
      <c r="G71" t="str">
        <f t="shared" si="5"/>
        <v>4</v>
      </c>
      <c r="H71" t="str">
        <f t="shared" si="6"/>
        <v/>
      </c>
      <c r="I71" t="str">
        <f t="shared" si="7"/>
        <v/>
      </c>
      <c r="J71">
        <f t="shared" si="8"/>
        <v>24</v>
      </c>
      <c r="L71" t="str">
        <f t="shared" si="9"/>
        <v/>
      </c>
    </row>
    <row r="72" spans="1:12" x14ac:dyDescent="0.2">
      <c r="A72" t="s">
        <v>70</v>
      </c>
      <c r="B72" t="s">
        <v>71</v>
      </c>
      <c r="C72">
        <v>18100</v>
      </c>
      <c r="D72">
        <v>63</v>
      </c>
      <c r="E72">
        <v>8</v>
      </c>
      <c r="G72" t="str">
        <f t="shared" si="5"/>
        <v>8</v>
      </c>
      <c r="H72" t="str">
        <f t="shared" si="6"/>
        <v/>
      </c>
      <c r="I72" t="str">
        <f t="shared" si="7"/>
        <v>8</v>
      </c>
      <c r="J72">
        <f t="shared" si="8"/>
        <v>181</v>
      </c>
      <c r="L72" t="str">
        <f t="shared" si="9"/>
        <v>8</v>
      </c>
    </row>
    <row r="73" spans="1:12" x14ac:dyDescent="0.2">
      <c r="A73" t="s">
        <v>36</v>
      </c>
      <c r="B73" t="s">
        <v>37</v>
      </c>
      <c r="C73">
        <v>56500</v>
      </c>
      <c r="D73">
        <v>95</v>
      </c>
      <c r="E73">
        <v>11</v>
      </c>
      <c r="G73" t="str">
        <f t="shared" si="5"/>
        <v>6</v>
      </c>
      <c r="H73" t="str">
        <f t="shared" si="6"/>
        <v/>
      </c>
      <c r="I73" t="str">
        <f t="shared" si="7"/>
        <v>1</v>
      </c>
      <c r="J73">
        <f t="shared" si="8"/>
        <v>565</v>
      </c>
      <c r="L73" t="str">
        <f t="shared" si="9"/>
        <v>1</v>
      </c>
    </row>
    <row r="74" spans="1:12" x14ac:dyDescent="0.2">
      <c r="A74" t="s">
        <v>80</v>
      </c>
      <c r="B74" t="s">
        <v>3</v>
      </c>
      <c r="C74">
        <v>14700</v>
      </c>
      <c r="D74">
        <v>70</v>
      </c>
      <c r="E74">
        <v>4</v>
      </c>
      <c r="G74" t="str">
        <f t="shared" si="5"/>
        <v>4</v>
      </c>
      <c r="H74" t="str">
        <f t="shared" si="6"/>
        <v/>
      </c>
      <c r="I74" t="str">
        <f t="shared" si="7"/>
        <v>4</v>
      </c>
      <c r="J74">
        <f t="shared" si="8"/>
        <v>147</v>
      </c>
      <c r="L74" t="str">
        <f t="shared" si="9"/>
        <v>4</v>
      </c>
    </row>
    <row r="75" spans="1:12" x14ac:dyDescent="0.2">
      <c r="A75" t="s">
        <v>89</v>
      </c>
      <c r="B75" t="s">
        <v>3</v>
      </c>
      <c r="C75">
        <v>12300</v>
      </c>
      <c r="D75">
        <v>82</v>
      </c>
      <c r="E75">
        <v>6</v>
      </c>
      <c r="G75" t="str">
        <f t="shared" si="5"/>
        <v>2</v>
      </c>
      <c r="H75" t="str">
        <f t="shared" si="6"/>
        <v/>
      </c>
      <c r="I75" t="str">
        <f t="shared" si="7"/>
        <v>6</v>
      </c>
      <c r="J75">
        <f t="shared" si="8"/>
        <v>123</v>
      </c>
      <c r="L75" t="str">
        <f t="shared" si="9"/>
        <v>6</v>
      </c>
    </row>
    <row r="76" spans="1:12" x14ac:dyDescent="0.2">
      <c r="A76" t="s">
        <v>84</v>
      </c>
      <c r="B76" t="s">
        <v>3</v>
      </c>
      <c r="C76">
        <v>13900</v>
      </c>
      <c r="D76">
        <v>60</v>
      </c>
      <c r="E76">
        <v>5</v>
      </c>
      <c r="G76" t="str">
        <f t="shared" si="5"/>
        <v>3</v>
      </c>
      <c r="H76" t="str">
        <f t="shared" si="6"/>
        <v/>
      </c>
      <c r="I76" t="str">
        <f t="shared" si="7"/>
        <v>5</v>
      </c>
      <c r="J76">
        <f t="shared" si="8"/>
        <v>139</v>
      </c>
      <c r="L76" t="str">
        <f t="shared" si="9"/>
        <v>5</v>
      </c>
    </row>
    <row r="77" spans="1:12" x14ac:dyDescent="0.2">
      <c r="A77" t="s">
        <v>38</v>
      </c>
      <c r="B77" t="s">
        <v>3</v>
      </c>
      <c r="C77">
        <v>50500</v>
      </c>
      <c r="D77">
        <v>121</v>
      </c>
      <c r="E77">
        <v>10</v>
      </c>
      <c r="G77" t="str">
        <f t="shared" si="5"/>
        <v>0</v>
      </c>
      <c r="H77" t="str">
        <f t="shared" si="6"/>
        <v>1</v>
      </c>
      <c r="I77" t="str">
        <f t="shared" si="7"/>
        <v>0</v>
      </c>
      <c r="J77">
        <f t="shared" si="8"/>
        <v>505</v>
      </c>
      <c r="L77" t="str">
        <f t="shared" si="9"/>
        <v>1</v>
      </c>
    </row>
    <row r="78" spans="1:12" x14ac:dyDescent="0.2">
      <c r="A78" t="s">
        <v>26</v>
      </c>
      <c r="B78" t="s">
        <v>27</v>
      </c>
      <c r="C78">
        <v>97000</v>
      </c>
      <c r="D78">
        <v>229</v>
      </c>
      <c r="E78">
        <v>24</v>
      </c>
      <c r="G78" t="str">
        <f t="shared" si="5"/>
        <v>7</v>
      </c>
      <c r="H78" t="str">
        <f t="shared" si="6"/>
        <v>9</v>
      </c>
      <c r="I78" t="str">
        <f t="shared" si="7"/>
        <v>4</v>
      </c>
      <c r="J78">
        <f t="shared" si="8"/>
        <v>970</v>
      </c>
      <c r="L78" t="str">
        <f t="shared" si="9"/>
        <v>2</v>
      </c>
    </row>
    <row r="79" spans="1:12" x14ac:dyDescent="0.2">
      <c r="A79" t="s">
        <v>15</v>
      </c>
      <c r="B79" t="s">
        <v>14</v>
      </c>
      <c r="C79">
        <v>127200</v>
      </c>
      <c r="D79">
        <v>332</v>
      </c>
      <c r="E79">
        <v>40</v>
      </c>
      <c r="G79" t="str">
        <f t="shared" si="5"/>
        <v>2</v>
      </c>
      <c r="H79" t="str">
        <f t="shared" si="6"/>
        <v>2</v>
      </c>
      <c r="I79" t="str">
        <f t="shared" si="7"/>
        <v>0</v>
      </c>
      <c r="J79">
        <f t="shared" si="8"/>
        <v>1272</v>
      </c>
      <c r="L79" t="str">
        <f t="shared" si="9"/>
        <v>4</v>
      </c>
    </row>
    <row r="80" spans="1:12" x14ac:dyDescent="0.2">
      <c r="A80" t="s">
        <v>109</v>
      </c>
      <c r="B80" t="s">
        <v>33</v>
      </c>
      <c r="C80">
        <v>3800</v>
      </c>
      <c r="D80">
        <v>8</v>
      </c>
      <c r="G80" t="str">
        <f t="shared" si="5"/>
        <v>8</v>
      </c>
      <c r="H80" t="str">
        <f t="shared" si="6"/>
        <v/>
      </c>
      <c r="I80" t="str">
        <f t="shared" si="7"/>
        <v/>
      </c>
      <c r="J80">
        <f t="shared" si="8"/>
        <v>38</v>
      </c>
      <c r="L80" t="str">
        <f t="shared" si="9"/>
        <v/>
      </c>
    </row>
    <row r="81" spans="1:12" x14ac:dyDescent="0.2">
      <c r="A81" t="s">
        <v>39</v>
      </c>
      <c r="B81" t="s">
        <v>14</v>
      </c>
      <c r="C81">
        <v>45700</v>
      </c>
      <c r="D81">
        <v>140</v>
      </c>
      <c r="E81">
        <v>20</v>
      </c>
      <c r="G81" t="str">
        <f t="shared" si="5"/>
        <v>5</v>
      </c>
      <c r="H81" t="str">
        <f t="shared" si="6"/>
        <v>0</v>
      </c>
      <c r="I81" t="str">
        <f t="shared" si="7"/>
        <v>0</v>
      </c>
      <c r="J81">
        <f t="shared" si="8"/>
        <v>457</v>
      </c>
      <c r="L81" t="str">
        <f t="shared" si="9"/>
        <v>2</v>
      </c>
    </row>
    <row r="82" spans="1:12" x14ac:dyDescent="0.2">
      <c r="A82" t="s">
        <v>9</v>
      </c>
      <c r="B82" t="s">
        <v>9</v>
      </c>
      <c r="C82">
        <v>240100</v>
      </c>
      <c r="D82">
        <v>329</v>
      </c>
      <c r="E82">
        <v>27</v>
      </c>
      <c r="G82" t="str">
        <f t="shared" si="5"/>
        <v>4</v>
      </c>
      <c r="H82" t="str">
        <f t="shared" si="6"/>
        <v>9</v>
      </c>
      <c r="I82" t="str">
        <f t="shared" si="7"/>
        <v>7</v>
      </c>
      <c r="J82">
        <f t="shared" si="8"/>
        <v>2401</v>
      </c>
      <c r="L82" t="str">
        <f t="shared" si="9"/>
        <v>2</v>
      </c>
    </row>
    <row r="83" spans="1:12" x14ac:dyDescent="0.2">
      <c r="A83" t="s">
        <v>100</v>
      </c>
      <c r="B83" t="s">
        <v>48</v>
      </c>
      <c r="C83">
        <v>6900</v>
      </c>
      <c r="D83">
        <v>55</v>
      </c>
      <c r="E83">
        <v>7</v>
      </c>
      <c r="G83" t="str">
        <f t="shared" si="5"/>
        <v>9</v>
      </c>
      <c r="H83" t="str">
        <f t="shared" si="6"/>
        <v/>
      </c>
      <c r="I83" t="str">
        <f t="shared" si="7"/>
        <v>7</v>
      </c>
      <c r="J83">
        <f t="shared" si="8"/>
        <v>69</v>
      </c>
      <c r="L83" t="str">
        <f t="shared" si="9"/>
        <v>7</v>
      </c>
    </row>
    <row r="84" spans="1:12" x14ac:dyDescent="0.2">
      <c r="A84" t="s">
        <v>136</v>
      </c>
      <c r="B84" t="s">
        <v>124</v>
      </c>
      <c r="C84">
        <v>300</v>
      </c>
      <c r="D84">
        <v>1</v>
      </c>
      <c r="G84" t="str">
        <f t="shared" si="5"/>
        <v/>
      </c>
      <c r="H84" t="str">
        <f t="shared" si="6"/>
        <v/>
      </c>
      <c r="I84" t="str">
        <f t="shared" si="7"/>
        <v/>
      </c>
      <c r="J84">
        <f t="shared" si="8"/>
        <v>3</v>
      </c>
      <c r="L84" t="str">
        <f t="shared" si="9"/>
        <v/>
      </c>
    </row>
    <row r="85" spans="1:12" x14ac:dyDescent="0.2">
      <c r="A85" t="s">
        <v>16</v>
      </c>
      <c r="B85" t="s">
        <v>17</v>
      </c>
      <c r="C85">
        <v>126900</v>
      </c>
      <c r="D85">
        <v>184</v>
      </c>
      <c r="E85">
        <v>15</v>
      </c>
      <c r="G85" t="str">
        <f t="shared" si="5"/>
        <v>2</v>
      </c>
      <c r="H85" t="str">
        <f t="shared" si="6"/>
        <v>4</v>
      </c>
      <c r="I85" t="str">
        <f t="shared" si="7"/>
        <v>5</v>
      </c>
      <c r="J85">
        <f t="shared" si="8"/>
        <v>1269</v>
      </c>
      <c r="L85" t="str">
        <f t="shared" si="9"/>
        <v>1</v>
      </c>
    </row>
    <row r="86" spans="1:12" x14ac:dyDescent="0.2">
      <c r="A86" t="s">
        <v>133</v>
      </c>
      <c r="B86" t="s">
        <v>114</v>
      </c>
      <c r="C86">
        <v>700</v>
      </c>
      <c r="D86">
        <v>3</v>
      </c>
      <c r="G86" t="str">
        <f t="shared" si="5"/>
        <v/>
      </c>
      <c r="H86" t="str">
        <f t="shared" si="6"/>
        <v/>
      </c>
      <c r="I86" t="str">
        <f t="shared" si="7"/>
        <v/>
      </c>
      <c r="J86">
        <f t="shared" si="8"/>
        <v>7</v>
      </c>
      <c r="L86" t="str">
        <f t="shared" si="9"/>
        <v/>
      </c>
    </row>
    <row r="87" spans="1:12" x14ac:dyDescent="0.2">
      <c r="A87" t="s">
        <v>45</v>
      </c>
      <c r="B87" t="s">
        <v>46</v>
      </c>
      <c r="C87">
        <v>35600</v>
      </c>
      <c r="D87">
        <v>90</v>
      </c>
      <c r="E87">
        <v>11</v>
      </c>
      <c r="G87" t="str">
        <f t="shared" si="5"/>
        <v>5</v>
      </c>
      <c r="H87" t="str">
        <f t="shared" si="6"/>
        <v/>
      </c>
      <c r="I87" t="str">
        <f t="shared" si="7"/>
        <v>1</v>
      </c>
      <c r="J87">
        <f t="shared" si="8"/>
        <v>356</v>
      </c>
      <c r="L87" t="str">
        <f t="shared" si="9"/>
        <v>1</v>
      </c>
    </row>
    <row r="88" spans="1:12" x14ac:dyDescent="0.2">
      <c r="A88" t="s">
        <v>6</v>
      </c>
      <c r="B88" t="s">
        <v>3</v>
      </c>
      <c r="C88">
        <v>285000</v>
      </c>
      <c r="D88">
        <v>629</v>
      </c>
      <c r="E88">
        <v>63</v>
      </c>
      <c r="G88" t="str">
        <f t="shared" si="5"/>
        <v>8</v>
      </c>
      <c r="H88" t="str">
        <f t="shared" si="6"/>
        <v>9</v>
      </c>
      <c r="I88" t="str">
        <f t="shared" si="7"/>
        <v>3</v>
      </c>
      <c r="J88">
        <f t="shared" si="8"/>
        <v>2850</v>
      </c>
      <c r="L88" t="str">
        <f t="shared" si="9"/>
        <v>6</v>
      </c>
    </row>
    <row r="89" spans="1:12" x14ac:dyDescent="0.2">
      <c r="A89" t="s">
        <v>4</v>
      </c>
      <c r="B89" t="s">
        <v>5</v>
      </c>
      <c r="C89">
        <v>290300</v>
      </c>
      <c r="D89">
        <v>250</v>
      </c>
      <c r="E89">
        <v>14</v>
      </c>
      <c r="G89" t="str">
        <f t="shared" si="5"/>
        <v>9</v>
      </c>
      <c r="H89" t="str">
        <f t="shared" si="6"/>
        <v>0</v>
      </c>
      <c r="I89" t="str">
        <f t="shared" si="7"/>
        <v>4</v>
      </c>
      <c r="J89">
        <f t="shared" si="8"/>
        <v>2903</v>
      </c>
      <c r="L89" t="str">
        <f t="shared" si="9"/>
        <v>1</v>
      </c>
    </row>
    <row r="90" spans="1:12" x14ac:dyDescent="0.2">
      <c r="A90" t="s">
        <v>19</v>
      </c>
      <c r="B90" t="s">
        <v>20</v>
      </c>
      <c r="C90">
        <v>105200</v>
      </c>
      <c r="D90">
        <v>193</v>
      </c>
      <c r="E90">
        <v>18</v>
      </c>
      <c r="G90" t="str">
        <f t="shared" si="5"/>
        <v>0</v>
      </c>
      <c r="H90" t="str">
        <f t="shared" si="6"/>
        <v>3</v>
      </c>
      <c r="I90" t="str">
        <f t="shared" si="7"/>
        <v>8</v>
      </c>
      <c r="J90">
        <f t="shared" si="8"/>
        <v>1052</v>
      </c>
      <c r="L90" t="str">
        <f t="shared" si="9"/>
        <v>1</v>
      </c>
    </row>
    <row r="91" spans="1:12" x14ac:dyDescent="0.2">
      <c r="A91" t="s">
        <v>44</v>
      </c>
      <c r="B91" t="s">
        <v>20</v>
      </c>
      <c r="C91">
        <v>37300</v>
      </c>
      <c r="D91">
        <v>67</v>
      </c>
      <c r="E91">
        <v>6</v>
      </c>
      <c r="G91" t="str">
        <f t="shared" si="5"/>
        <v>7</v>
      </c>
      <c r="H91" t="str">
        <f t="shared" si="6"/>
        <v/>
      </c>
      <c r="I91" t="str">
        <f t="shared" si="7"/>
        <v>6</v>
      </c>
      <c r="J91">
        <f t="shared" si="8"/>
        <v>373</v>
      </c>
      <c r="L91" t="str">
        <f t="shared" si="9"/>
        <v>6</v>
      </c>
    </row>
    <row r="92" spans="1:12" x14ac:dyDescent="0.2">
      <c r="A92" t="s">
        <v>137</v>
      </c>
      <c r="B92" t="s">
        <v>124</v>
      </c>
      <c r="C92">
        <v>300</v>
      </c>
      <c r="G92" t="str">
        <f t="shared" si="5"/>
        <v/>
      </c>
      <c r="H92" t="str">
        <f t="shared" si="6"/>
        <v/>
      </c>
      <c r="I92" t="str">
        <f t="shared" si="7"/>
        <v/>
      </c>
      <c r="J92">
        <f t="shared" si="8"/>
        <v>3</v>
      </c>
      <c r="L92" t="str">
        <f t="shared" si="9"/>
        <v/>
      </c>
    </row>
    <row r="93" spans="1:12" x14ac:dyDescent="0.2">
      <c r="A93" t="s">
        <v>77</v>
      </c>
      <c r="B93" t="s">
        <v>78</v>
      </c>
      <c r="C93">
        <v>15100</v>
      </c>
      <c r="D93">
        <v>33</v>
      </c>
      <c r="E93">
        <v>3</v>
      </c>
      <c r="G93" t="str">
        <f t="shared" si="5"/>
        <v>5</v>
      </c>
      <c r="H93" t="str">
        <f t="shared" si="6"/>
        <v/>
      </c>
      <c r="I93" t="str">
        <f t="shared" si="7"/>
        <v>3</v>
      </c>
      <c r="J93">
        <f t="shared" si="8"/>
        <v>151</v>
      </c>
      <c r="L93" t="str">
        <f t="shared" si="9"/>
        <v>3</v>
      </c>
    </row>
    <row r="94" spans="1:12" x14ac:dyDescent="0.2">
      <c r="A94" t="s">
        <v>93</v>
      </c>
      <c r="B94" t="s">
        <v>3</v>
      </c>
      <c r="C94">
        <v>9400</v>
      </c>
      <c r="D94">
        <v>64</v>
      </c>
      <c r="E94">
        <v>6</v>
      </c>
      <c r="G94" t="str">
        <f t="shared" si="5"/>
        <v>4</v>
      </c>
      <c r="H94" t="str">
        <f t="shared" si="6"/>
        <v/>
      </c>
      <c r="I94" t="str">
        <f t="shared" si="7"/>
        <v>6</v>
      </c>
      <c r="J94">
        <f t="shared" si="8"/>
        <v>94</v>
      </c>
      <c r="L94" t="str">
        <f t="shared" si="9"/>
        <v>6</v>
      </c>
    </row>
    <row r="95" spans="1:12" x14ac:dyDescent="0.2">
      <c r="A95" t="s">
        <v>122</v>
      </c>
      <c r="B95" t="s">
        <v>83</v>
      </c>
      <c r="C95">
        <v>1100</v>
      </c>
      <c r="D95">
        <v>5</v>
      </c>
      <c r="G95" t="str">
        <f t="shared" si="5"/>
        <v>1</v>
      </c>
      <c r="H95" t="str">
        <f t="shared" si="6"/>
        <v/>
      </c>
      <c r="I95" t="str">
        <f t="shared" si="7"/>
        <v/>
      </c>
      <c r="J95">
        <f t="shared" si="8"/>
        <v>11</v>
      </c>
      <c r="L95" t="str">
        <f t="shared" si="9"/>
        <v/>
      </c>
    </row>
    <row r="96" spans="1:12" x14ac:dyDescent="0.2">
      <c r="A96" t="s">
        <v>123</v>
      </c>
      <c r="B96" t="s">
        <v>124</v>
      </c>
      <c r="C96">
        <v>1100</v>
      </c>
      <c r="D96">
        <v>2</v>
      </c>
      <c r="G96" t="str">
        <f t="shared" si="5"/>
        <v>1</v>
      </c>
      <c r="H96" t="str">
        <f t="shared" si="6"/>
        <v/>
      </c>
      <c r="I96" t="str">
        <f t="shared" si="7"/>
        <v/>
      </c>
      <c r="J96">
        <f t="shared" si="8"/>
        <v>11</v>
      </c>
      <c r="L96" t="str">
        <f t="shared" si="9"/>
        <v/>
      </c>
    </row>
    <row r="97" spans="1:12" x14ac:dyDescent="0.2">
      <c r="A97" t="s">
        <v>23</v>
      </c>
      <c r="B97" t="s">
        <v>24</v>
      </c>
      <c r="C97">
        <v>99300</v>
      </c>
      <c r="D97">
        <v>250</v>
      </c>
      <c r="E97">
        <v>12</v>
      </c>
      <c r="G97" t="str">
        <f t="shared" si="5"/>
        <v>9</v>
      </c>
      <c r="H97" t="str">
        <f t="shared" si="6"/>
        <v>0</v>
      </c>
      <c r="I97" t="str">
        <f t="shared" si="7"/>
        <v>2</v>
      </c>
      <c r="J97">
        <f t="shared" si="8"/>
        <v>993</v>
      </c>
      <c r="L97" t="str">
        <f t="shared" si="9"/>
        <v>1</v>
      </c>
    </row>
    <row r="98" spans="1:12" x14ac:dyDescent="0.2">
      <c r="I98" t="str">
        <f t="shared" si="7"/>
        <v/>
      </c>
    </row>
    <row r="99" spans="1:12" x14ac:dyDescent="0.2">
      <c r="I99" t="str">
        <f t="shared" si="7"/>
        <v/>
      </c>
    </row>
    <row r="100" spans="1:12" x14ac:dyDescent="0.2">
      <c r="I100" t="str">
        <f t="shared" si="7"/>
        <v/>
      </c>
    </row>
    <row r="101" spans="1:12" x14ac:dyDescent="0.2">
      <c r="I101" t="str">
        <f t="shared" si="7"/>
        <v/>
      </c>
    </row>
    <row r="102" spans="1:12" x14ac:dyDescent="0.2">
      <c r="I102" t="str">
        <f t="shared" si="7"/>
        <v/>
      </c>
    </row>
    <row r="103" spans="1:12" x14ac:dyDescent="0.2">
      <c r="I103" t="str">
        <f t="shared" si="7"/>
        <v/>
      </c>
    </row>
    <row r="104" spans="1:12" x14ac:dyDescent="0.2">
      <c r="I104" t="str">
        <f t="shared" si="7"/>
        <v/>
      </c>
    </row>
    <row r="105" spans="1:12" x14ac:dyDescent="0.2">
      <c r="I105" t="str">
        <f t="shared" si="7"/>
        <v/>
      </c>
    </row>
    <row r="106" spans="1:12" x14ac:dyDescent="0.2">
      <c r="I106" t="str">
        <f t="shared" si="7"/>
        <v/>
      </c>
    </row>
    <row r="107" spans="1:12" x14ac:dyDescent="0.2">
      <c r="I107" t="str">
        <f t="shared" si="7"/>
        <v/>
      </c>
    </row>
    <row r="108" spans="1:12" x14ac:dyDescent="0.2">
      <c r="I108" t="str">
        <f t="shared" si="7"/>
        <v/>
      </c>
    </row>
    <row r="109" spans="1:12" x14ac:dyDescent="0.2">
      <c r="I109" t="str">
        <f t="shared" si="7"/>
        <v/>
      </c>
    </row>
    <row r="110" spans="1:12" x14ac:dyDescent="0.2">
      <c r="I110" t="str">
        <f t="shared" si="7"/>
        <v/>
      </c>
    </row>
    <row r="111" spans="1:12" x14ac:dyDescent="0.2">
      <c r="I111" t="str">
        <f t="shared" si="7"/>
        <v/>
      </c>
    </row>
    <row r="112" spans="1:12" x14ac:dyDescent="0.2">
      <c r="I112" t="str">
        <f t="shared" si="7"/>
        <v/>
      </c>
    </row>
    <row r="113" spans="9:9" x14ac:dyDescent="0.2">
      <c r="I113" t="str">
        <f t="shared" si="7"/>
        <v/>
      </c>
    </row>
    <row r="114" spans="9:9" x14ac:dyDescent="0.2">
      <c r="I114" t="str">
        <f t="shared" si="7"/>
        <v/>
      </c>
    </row>
    <row r="115" spans="9:9" x14ac:dyDescent="0.2">
      <c r="I115" t="str">
        <f t="shared" si="7"/>
        <v/>
      </c>
    </row>
    <row r="116" spans="9:9" x14ac:dyDescent="0.2">
      <c r="I116" t="str">
        <f t="shared" si="7"/>
        <v/>
      </c>
    </row>
    <row r="117" spans="9:9" x14ac:dyDescent="0.2">
      <c r="I117" t="str">
        <f t="shared" si="7"/>
        <v/>
      </c>
    </row>
    <row r="118" spans="9:9" x14ac:dyDescent="0.2">
      <c r="I118" t="str">
        <f t="shared" si="7"/>
        <v/>
      </c>
    </row>
    <row r="119" spans="9:9" x14ac:dyDescent="0.2">
      <c r="I119" t="str">
        <f t="shared" si="7"/>
        <v/>
      </c>
    </row>
    <row r="120" spans="9:9" x14ac:dyDescent="0.2">
      <c r="I120" t="str">
        <f t="shared" si="7"/>
        <v/>
      </c>
    </row>
    <row r="121" spans="9:9" x14ac:dyDescent="0.2">
      <c r="I121" t="str">
        <f t="shared" si="7"/>
        <v/>
      </c>
    </row>
    <row r="122" spans="9:9" x14ac:dyDescent="0.2">
      <c r="I122" t="str">
        <f t="shared" si="7"/>
        <v/>
      </c>
    </row>
    <row r="123" spans="9:9" x14ac:dyDescent="0.2">
      <c r="I123" t="str">
        <f t="shared" si="7"/>
        <v/>
      </c>
    </row>
    <row r="124" spans="9:9" x14ac:dyDescent="0.2">
      <c r="I124" t="str">
        <f t="shared" si="7"/>
        <v/>
      </c>
    </row>
    <row r="125" spans="9:9" x14ac:dyDescent="0.2">
      <c r="I125" t="str">
        <f t="shared" si="7"/>
        <v/>
      </c>
    </row>
    <row r="126" spans="9:9" x14ac:dyDescent="0.2">
      <c r="I126" t="str">
        <f t="shared" si="7"/>
        <v/>
      </c>
    </row>
    <row r="127" spans="9:9" x14ac:dyDescent="0.2">
      <c r="I127" t="str">
        <f t="shared" si="7"/>
        <v/>
      </c>
    </row>
    <row r="128" spans="9:9" x14ac:dyDescent="0.2">
      <c r="I128" t="str">
        <f t="shared" si="7"/>
        <v/>
      </c>
    </row>
    <row r="129" spans="9:9" x14ac:dyDescent="0.2">
      <c r="I129" t="str">
        <f t="shared" si="7"/>
        <v/>
      </c>
    </row>
    <row r="130" spans="9:9" x14ac:dyDescent="0.2">
      <c r="I130" t="str">
        <f t="shared" si="7"/>
        <v/>
      </c>
    </row>
    <row r="131" spans="9:9" x14ac:dyDescent="0.2">
      <c r="I131" t="str">
        <f t="shared" ref="I131:I134" si="10">RIGHT(E131,1)</f>
        <v/>
      </c>
    </row>
    <row r="132" spans="9:9" x14ac:dyDescent="0.2">
      <c r="I132" t="str">
        <f t="shared" si="10"/>
        <v/>
      </c>
    </row>
    <row r="133" spans="9:9" x14ac:dyDescent="0.2">
      <c r="I133" t="str">
        <f t="shared" si="10"/>
        <v/>
      </c>
    </row>
    <row r="134" spans="9:9" x14ac:dyDescent="0.2">
      <c r="I134" t="str">
        <f t="shared" si="10"/>
        <v/>
      </c>
    </row>
  </sheetData>
  <autoFilter ref="A1:E97" xr:uid="{C5F607D8-963F-D540-812E-AE2F2FB2A7B8}">
    <sortState xmlns:xlrd2="http://schemas.microsoft.com/office/spreadsheetml/2017/richdata2" ref="A2:E97">
      <sortCondition ref="A1:A97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87290-7D24-794C-8F81-815190E85DAC}">
  <sheetPr>
    <tabColor theme="5" tint="-0.249977111117893"/>
  </sheetPr>
  <dimension ref="A1:L134"/>
  <sheetViews>
    <sheetView workbookViewId="0">
      <selection activeCell="L1" sqref="L1:L1048576"/>
    </sheetView>
  </sheetViews>
  <sheetFormatPr baseColWidth="10" defaultRowHeight="16" x14ac:dyDescent="0.2"/>
  <cols>
    <col min="7" max="7" width="18.83203125" customWidth="1"/>
  </cols>
  <sheetData>
    <row r="1" spans="1:12" x14ac:dyDescent="0.2">
      <c r="A1" t="s">
        <v>0</v>
      </c>
      <c r="B1" t="s">
        <v>1</v>
      </c>
      <c r="C1" t="s">
        <v>160</v>
      </c>
      <c r="D1" t="s">
        <v>161</v>
      </c>
      <c r="E1" t="s">
        <v>162</v>
      </c>
      <c r="G1" t="s">
        <v>166</v>
      </c>
      <c r="H1" t="s">
        <v>167</v>
      </c>
      <c r="I1" t="s">
        <v>355</v>
      </c>
      <c r="J1" t="s">
        <v>359</v>
      </c>
      <c r="L1" t="s">
        <v>382</v>
      </c>
    </row>
    <row r="2" spans="1:12" x14ac:dyDescent="0.2">
      <c r="A2" t="s">
        <v>144</v>
      </c>
      <c r="B2" t="s">
        <v>145</v>
      </c>
      <c r="C2">
        <v>45200</v>
      </c>
      <c r="D2">
        <v>91</v>
      </c>
      <c r="E2">
        <v>9</v>
      </c>
      <c r="G2" t="str">
        <f>IF(C2&gt;=1000,MID(C2,2,1),"")</f>
        <v>5</v>
      </c>
      <c r="H2" t="str">
        <f>IF(D2&gt;=100,RIGHT(D2,1),"")</f>
        <v/>
      </c>
      <c r="I2" t="str">
        <f>RIGHT(E2,1)</f>
        <v>9</v>
      </c>
      <c r="J2">
        <f>IF(C2&gt;0,C2/100,"")</f>
        <v>452</v>
      </c>
      <c r="L2" t="str">
        <f>LEFT(E2)</f>
        <v>9</v>
      </c>
    </row>
    <row r="3" spans="1:12" x14ac:dyDescent="0.2">
      <c r="A3" t="s">
        <v>56</v>
      </c>
      <c r="B3" t="s">
        <v>57</v>
      </c>
      <c r="C3">
        <v>23400</v>
      </c>
      <c r="D3">
        <v>42</v>
      </c>
      <c r="E3">
        <v>4</v>
      </c>
      <c r="G3" t="str">
        <f t="shared" ref="G3:G66" si="0">IF(C3&gt;=1000,MID(C3,2,1),"")</f>
        <v>3</v>
      </c>
      <c r="H3" t="str">
        <f t="shared" ref="H3:H66" si="1">IF(D3&gt;=100,RIGHT(D3,1),"")</f>
        <v/>
      </c>
      <c r="I3" t="str">
        <f t="shared" ref="I3:I66" si="2">RIGHT(E3,1)</f>
        <v>4</v>
      </c>
      <c r="J3">
        <f t="shared" ref="J3:J66" si="3">IF(C3&gt;0,C3/100,"")</f>
        <v>234</v>
      </c>
      <c r="L3" t="str">
        <f t="shared" ref="L3:L66" si="4">LEFT(E3)</f>
        <v>4</v>
      </c>
    </row>
    <row r="4" spans="1:12" x14ac:dyDescent="0.2">
      <c r="A4" t="s">
        <v>51</v>
      </c>
      <c r="B4" t="s">
        <v>3</v>
      </c>
      <c r="C4">
        <v>32700</v>
      </c>
      <c r="D4">
        <v>92</v>
      </c>
      <c r="E4">
        <v>10</v>
      </c>
      <c r="G4" t="str">
        <f t="shared" si="0"/>
        <v>2</v>
      </c>
      <c r="H4" t="str">
        <f t="shared" si="1"/>
        <v/>
      </c>
      <c r="I4" t="str">
        <f t="shared" si="2"/>
        <v>0</v>
      </c>
      <c r="J4">
        <f t="shared" si="3"/>
        <v>327</v>
      </c>
      <c r="L4" t="str">
        <f t="shared" si="4"/>
        <v>1</v>
      </c>
    </row>
    <row r="5" spans="1:12" x14ac:dyDescent="0.2">
      <c r="A5" t="s">
        <v>13</v>
      </c>
      <c r="B5" t="s">
        <v>14</v>
      </c>
      <c r="C5">
        <v>125600</v>
      </c>
      <c r="D5">
        <v>347</v>
      </c>
      <c r="E5">
        <v>42</v>
      </c>
      <c r="G5" t="str">
        <f t="shared" si="0"/>
        <v>2</v>
      </c>
      <c r="H5" t="str">
        <f t="shared" si="1"/>
        <v>7</v>
      </c>
      <c r="I5" t="str">
        <f t="shared" si="2"/>
        <v>2</v>
      </c>
      <c r="J5">
        <f t="shared" si="3"/>
        <v>1256</v>
      </c>
      <c r="L5" t="str">
        <f t="shared" si="4"/>
        <v>4</v>
      </c>
    </row>
    <row r="6" spans="1:12" x14ac:dyDescent="0.2">
      <c r="A6" t="s">
        <v>151</v>
      </c>
      <c r="B6" t="s">
        <v>22</v>
      </c>
      <c r="C6">
        <v>26500</v>
      </c>
      <c r="D6">
        <v>47</v>
      </c>
      <c r="E6">
        <v>5</v>
      </c>
      <c r="G6" t="str">
        <f t="shared" si="0"/>
        <v>6</v>
      </c>
      <c r="H6" t="str">
        <f t="shared" si="1"/>
        <v/>
      </c>
      <c r="I6" t="str">
        <f t="shared" si="2"/>
        <v>5</v>
      </c>
      <c r="J6">
        <f t="shared" si="3"/>
        <v>265</v>
      </c>
      <c r="L6" t="str">
        <f t="shared" si="4"/>
        <v>5</v>
      </c>
    </row>
    <row r="7" spans="1:12" x14ac:dyDescent="0.2">
      <c r="A7" t="s">
        <v>41</v>
      </c>
      <c r="B7" t="s">
        <v>3</v>
      </c>
      <c r="C7">
        <v>42900</v>
      </c>
      <c r="D7">
        <v>107</v>
      </c>
      <c r="E7">
        <v>8</v>
      </c>
      <c r="G7" t="str">
        <f t="shared" si="0"/>
        <v>2</v>
      </c>
      <c r="H7" t="str">
        <f t="shared" si="1"/>
        <v>7</v>
      </c>
      <c r="I7" t="str">
        <f t="shared" si="2"/>
        <v>8</v>
      </c>
      <c r="J7">
        <f t="shared" si="3"/>
        <v>429</v>
      </c>
      <c r="L7" t="str">
        <f t="shared" si="4"/>
        <v>8</v>
      </c>
    </row>
    <row r="8" spans="1:12" x14ac:dyDescent="0.2">
      <c r="A8" t="s">
        <v>50</v>
      </c>
      <c r="B8" t="s">
        <v>17</v>
      </c>
      <c r="C8">
        <v>27200</v>
      </c>
      <c r="D8">
        <v>40</v>
      </c>
      <c r="E8">
        <v>4</v>
      </c>
      <c r="G8" t="str">
        <f t="shared" si="0"/>
        <v>7</v>
      </c>
      <c r="H8" t="str">
        <f t="shared" si="1"/>
        <v/>
      </c>
      <c r="I8" t="str">
        <f t="shared" si="2"/>
        <v>4</v>
      </c>
      <c r="J8">
        <f t="shared" si="3"/>
        <v>272</v>
      </c>
      <c r="L8" t="str">
        <f t="shared" si="4"/>
        <v>4</v>
      </c>
    </row>
    <row r="9" spans="1:12" x14ac:dyDescent="0.2">
      <c r="A9" t="s">
        <v>18</v>
      </c>
      <c r="B9" t="s">
        <v>3</v>
      </c>
      <c r="C9">
        <v>120500</v>
      </c>
      <c r="D9">
        <v>290</v>
      </c>
      <c r="E9">
        <v>24</v>
      </c>
      <c r="G9" t="str">
        <f t="shared" si="0"/>
        <v>2</v>
      </c>
      <c r="H9" t="str">
        <f t="shared" si="1"/>
        <v>0</v>
      </c>
      <c r="I9" t="str">
        <f t="shared" si="2"/>
        <v>4</v>
      </c>
      <c r="J9">
        <f t="shared" si="3"/>
        <v>1205</v>
      </c>
      <c r="L9" t="str">
        <f t="shared" si="4"/>
        <v>2</v>
      </c>
    </row>
    <row r="10" spans="1:12" x14ac:dyDescent="0.2">
      <c r="A10" t="s">
        <v>141</v>
      </c>
      <c r="B10" t="s">
        <v>3</v>
      </c>
      <c r="C10">
        <v>68600</v>
      </c>
      <c r="D10">
        <v>125</v>
      </c>
      <c r="E10">
        <v>15</v>
      </c>
      <c r="G10" t="str">
        <f t="shared" si="0"/>
        <v>8</v>
      </c>
      <c r="H10" t="str">
        <f t="shared" si="1"/>
        <v>5</v>
      </c>
      <c r="I10" t="str">
        <f t="shared" si="2"/>
        <v>5</v>
      </c>
      <c r="J10">
        <f t="shared" si="3"/>
        <v>686</v>
      </c>
      <c r="L10" t="str">
        <f t="shared" si="4"/>
        <v>1</v>
      </c>
    </row>
    <row r="11" spans="1:12" x14ac:dyDescent="0.2">
      <c r="A11" t="s">
        <v>53</v>
      </c>
      <c r="B11" t="s">
        <v>35</v>
      </c>
      <c r="C11">
        <v>30700</v>
      </c>
      <c r="D11">
        <v>123</v>
      </c>
      <c r="E11">
        <v>16</v>
      </c>
      <c r="G11" t="str">
        <f t="shared" si="0"/>
        <v>0</v>
      </c>
      <c r="H11" t="str">
        <f t="shared" si="1"/>
        <v>3</v>
      </c>
      <c r="I11" t="str">
        <f t="shared" si="2"/>
        <v>6</v>
      </c>
      <c r="J11">
        <f t="shared" si="3"/>
        <v>307</v>
      </c>
      <c r="L11" t="str">
        <f t="shared" si="4"/>
        <v>1</v>
      </c>
    </row>
    <row r="12" spans="1:12" x14ac:dyDescent="0.2">
      <c r="A12" t="s">
        <v>32</v>
      </c>
      <c r="B12" t="s">
        <v>33</v>
      </c>
      <c r="C12">
        <v>72500</v>
      </c>
      <c r="D12">
        <v>212</v>
      </c>
      <c r="E12">
        <v>15</v>
      </c>
      <c r="G12" t="str">
        <f t="shared" si="0"/>
        <v>2</v>
      </c>
      <c r="H12" t="str">
        <f t="shared" si="1"/>
        <v>2</v>
      </c>
      <c r="I12" t="str">
        <f t="shared" si="2"/>
        <v>5</v>
      </c>
      <c r="J12">
        <f t="shared" si="3"/>
        <v>725</v>
      </c>
      <c r="L12" t="str">
        <f t="shared" si="4"/>
        <v>1</v>
      </c>
    </row>
    <row r="13" spans="1:12" x14ac:dyDescent="0.2">
      <c r="A13" t="s">
        <v>68</v>
      </c>
      <c r="B13" t="s">
        <v>69</v>
      </c>
      <c r="C13">
        <v>24200</v>
      </c>
      <c r="D13">
        <v>43</v>
      </c>
      <c r="E13">
        <v>5</v>
      </c>
      <c r="G13" t="str">
        <f t="shared" si="0"/>
        <v>4</v>
      </c>
      <c r="H13" t="str">
        <f t="shared" si="1"/>
        <v/>
      </c>
      <c r="I13" t="str">
        <f t="shared" si="2"/>
        <v>5</v>
      </c>
      <c r="J13">
        <f t="shared" si="3"/>
        <v>242</v>
      </c>
      <c r="L13" t="str">
        <f t="shared" si="4"/>
        <v>5</v>
      </c>
    </row>
    <row r="14" spans="1:12" x14ac:dyDescent="0.2">
      <c r="A14" t="s">
        <v>21</v>
      </c>
      <c r="B14" t="s">
        <v>22</v>
      </c>
      <c r="C14">
        <v>94500</v>
      </c>
      <c r="D14">
        <v>155</v>
      </c>
      <c r="E14">
        <v>15</v>
      </c>
      <c r="G14" t="str">
        <f t="shared" si="0"/>
        <v>4</v>
      </c>
      <c r="H14" t="str">
        <f t="shared" si="1"/>
        <v>5</v>
      </c>
      <c r="I14" t="str">
        <f t="shared" si="2"/>
        <v>5</v>
      </c>
      <c r="J14">
        <f t="shared" si="3"/>
        <v>945</v>
      </c>
      <c r="L14" t="str">
        <f t="shared" si="4"/>
        <v>1</v>
      </c>
    </row>
    <row r="15" spans="1:12" x14ac:dyDescent="0.2">
      <c r="A15" t="s">
        <v>140</v>
      </c>
      <c r="B15" t="s">
        <v>24</v>
      </c>
      <c r="C15">
        <v>79800</v>
      </c>
      <c r="D15">
        <v>244</v>
      </c>
      <c r="E15">
        <v>14</v>
      </c>
      <c r="G15" t="str">
        <f t="shared" si="0"/>
        <v>9</v>
      </c>
      <c r="H15" t="str">
        <f t="shared" si="1"/>
        <v>4</v>
      </c>
      <c r="I15" t="str">
        <f t="shared" si="2"/>
        <v>4</v>
      </c>
      <c r="J15">
        <f t="shared" si="3"/>
        <v>798</v>
      </c>
      <c r="L15" t="str">
        <f t="shared" si="4"/>
        <v>1</v>
      </c>
    </row>
    <row r="16" spans="1:12" x14ac:dyDescent="0.2">
      <c r="A16" t="s">
        <v>61</v>
      </c>
      <c r="B16" t="s">
        <v>14</v>
      </c>
      <c r="C16">
        <v>24500</v>
      </c>
      <c r="D16">
        <v>70</v>
      </c>
      <c r="E16">
        <v>9</v>
      </c>
      <c r="G16" t="str">
        <f t="shared" si="0"/>
        <v>4</v>
      </c>
      <c r="H16" t="str">
        <f t="shared" si="1"/>
        <v/>
      </c>
      <c r="I16" t="str">
        <f t="shared" si="2"/>
        <v>9</v>
      </c>
      <c r="J16">
        <f t="shared" si="3"/>
        <v>245</v>
      </c>
      <c r="L16" t="str">
        <f t="shared" si="4"/>
        <v>9</v>
      </c>
    </row>
    <row r="17" spans="1:12" x14ac:dyDescent="0.2">
      <c r="A17" t="s">
        <v>52</v>
      </c>
      <c r="B17" t="s">
        <v>14</v>
      </c>
      <c r="C17">
        <v>31600</v>
      </c>
      <c r="D17">
        <v>102</v>
      </c>
      <c r="E17">
        <v>12</v>
      </c>
      <c r="G17" t="str">
        <f t="shared" si="0"/>
        <v>1</v>
      </c>
      <c r="H17" t="str">
        <f t="shared" si="1"/>
        <v>2</v>
      </c>
      <c r="I17" t="str">
        <f t="shared" si="2"/>
        <v>2</v>
      </c>
      <c r="J17">
        <f t="shared" si="3"/>
        <v>316</v>
      </c>
      <c r="L17" t="str">
        <f t="shared" si="4"/>
        <v>1</v>
      </c>
    </row>
    <row r="18" spans="1:12" x14ac:dyDescent="0.2">
      <c r="A18" t="s">
        <v>11</v>
      </c>
      <c r="B18" t="s">
        <v>12</v>
      </c>
      <c r="C18">
        <v>143400</v>
      </c>
      <c r="D18">
        <v>320</v>
      </c>
      <c r="E18">
        <v>35</v>
      </c>
      <c r="G18" t="str">
        <f t="shared" si="0"/>
        <v>4</v>
      </c>
      <c r="H18" t="str">
        <f t="shared" si="1"/>
        <v>0</v>
      </c>
      <c r="I18" t="str">
        <f t="shared" si="2"/>
        <v>5</v>
      </c>
      <c r="J18">
        <f t="shared" si="3"/>
        <v>1434</v>
      </c>
      <c r="L18" t="str">
        <f t="shared" si="4"/>
        <v>3</v>
      </c>
    </row>
    <row r="19" spans="1:12" x14ac:dyDescent="0.2">
      <c r="A19" t="s">
        <v>25</v>
      </c>
      <c r="B19" t="s">
        <v>3</v>
      </c>
      <c r="C19">
        <v>90900</v>
      </c>
      <c r="D19">
        <v>258</v>
      </c>
      <c r="E19">
        <v>18</v>
      </c>
      <c r="G19" t="str">
        <f t="shared" si="0"/>
        <v>0</v>
      </c>
      <c r="H19" t="str">
        <f t="shared" si="1"/>
        <v>8</v>
      </c>
      <c r="I19" t="str">
        <f t="shared" si="2"/>
        <v>8</v>
      </c>
      <c r="J19">
        <f t="shared" si="3"/>
        <v>909</v>
      </c>
      <c r="L19" t="str">
        <f t="shared" si="4"/>
        <v>1</v>
      </c>
    </row>
    <row r="20" spans="1:12" x14ac:dyDescent="0.2">
      <c r="A20" t="s">
        <v>7</v>
      </c>
      <c r="B20" t="s">
        <v>8</v>
      </c>
      <c r="C20">
        <v>227000</v>
      </c>
      <c r="D20">
        <v>370</v>
      </c>
      <c r="E20">
        <v>35</v>
      </c>
      <c r="G20" t="str">
        <f t="shared" si="0"/>
        <v>2</v>
      </c>
      <c r="H20" t="str">
        <f t="shared" si="1"/>
        <v>0</v>
      </c>
      <c r="I20" t="str">
        <f t="shared" si="2"/>
        <v>5</v>
      </c>
      <c r="J20">
        <f t="shared" si="3"/>
        <v>2270</v>
      </c>
      <c r="L20" t="str">
        <f t="shared" si="4"/>
        <v>3</v>
      </c>
    </row>
    <row r="21" spans="1:12" x14ac:dyDescent="0.2">
      <c r="A21" t="s">
        <v>10</v>
      </c>
      <c r="B21" t="s">
        <v>3</v>
      </c>
      <c r="C21">
        <v>212100</v>
      </c>
      <c r="D21">
        <v>496</v>
      </c>
      <c r="E21">
        <v>43</v>
      </c>
      <c r="G21" t="str">
        <f t="shared" si="0"/>
        <v>1</v>
      </c>
      <c r="H21" t="str">
        <f t="shared" si="1"/>
        <v>6</v>
      </c>
      <c r="I21" t="str">
        <f t="shared" si="2"/>
        <v>3</v>
      </c>
      <c r="J21">
        <f t="shared" si="3"/>
        <v>2121</v>
      </c>
      <c r="L21" t="str">
        <f t="shared" si="4"/>
        <v>4</v>
      </c>
    </row>
    <row r="22" spans="1:12" x14ac:dyDescent="0.2">
      <c r="A22" t="s">
        <v>54</v>
      </c>
      <c r="B22" t="s">
        <v>55</v>
      </c>
      <c r="C22">
        <v>36000</v>
      </c>
      <c r="D22">
        <v>74</v>
      </c>
      <c r="E22">
        <v>8</v>
      </c>
      <c r="G22" t="str">
        <f t="shared" si="0"/>
        <v>6</v>
      </c>
      <c r="H22" t="str">
        <f t="shared" si="1"/>
        <v/>
      </c>
      <c r="I22" t="str">
        <f t="shared" si="2"/>
        <v>8</v>
      </c>
      <c r="J22">
        <f t="shared" si="3"/>
        <v>360</v>
      </c>
      <c r="L22" t="str">
        <f t="shared" si="4"/>
        <v>8</v>
      </c>
    </row>
    <row r="23" spans="1:12" x14ac:dyDescent="0.2">
      <c r="A23" t="s">
        <v>155</v>
      </c>
      <c r="B23" t="s">
        <v>8</v>
      </c>
      <c r="C23">
        <v>23200</v>
      </c>
      <c r="D23">
        <v>67</v>
      </c>
      <c r="E23">
        <v>7</v>
      </c>
      <c r="G23" t="str">
        <f t="shared" si="0"/>
        <v>3</v>
      </c>
      <c r="H23" t="str">
        <f t="shared" si="1"/>
        <v/>
      </c>
      <c r="I23" t="str">
        <f t="shared" si="2"/>
        <v>7</v>
      </c>
      <c r="J23">
        <f t="shared" si="3"/>
        <v>232</v>
      </c>
      <c r="L23" t="str">
        <f t="shared" si="4"/>
        <v>7</v>
      </c>
    </row>
    <row r="24" spans="1:12" x14ac:dyDescent="0.2">
      <c r="A24" t="s">
        <v>28</v>
      </c>
      <c r="B24" t="s">
        <v>17</v>
      </c>
      <c r="C24">
        <v>97900</v>
      </c>
      <c r="D24">
        <v>112</v>
      </c>
      <c r="E24">
        <v>10</v>
      </c>
      <c r="G24" t="str">
        <f t="shared" si="0"/>
        <v>7</v>
      </c>
      <c r="H24" t="str">
        <f t="shared" si="1"/>
        <v>2</v>
      </c>
      <c r="I24" t="str">
        <f t="shared" si="2"/>
        <v>0</v>
      </c>
      <c r="J24">
        <f t="shared" si="3"/>
        <v>979</v>
      </c>
      <c r="L24" t="str">
        <f t="shared" si="4"/>
        <v>1</v>
      </c>
    </row>
    <row r="25" spans="1:12" x14ac:dyDescent="0.2">
      <c r="A25" t="s">
        <v>43</v>
      </c>
      <c r="B25" t="s">
        <v>3</v>
      </c>
      <c r="C25">
        <v>35300</v>
      </c>
      <c r="D25">
        <v>164</v>
      </c>
      <c r="E25">
        <v>15</v>
      </c>
      <c r="G25" t="str">
        <f t="shared" si="0"/>
        <v>5</v>
      </c>
      <c r="H25" t="str">
        <f t="shared" si="1"/>
        <v>4</v>
      </c>
      <c r="I25" t="str">
        <f t="shared" si="2"/>
        <v>5</v>
      </c>
      <c r="J25">
        <f t="shared" si="3"/>
        <v>353</v>
      </c>
      <c r="L25" t="str">
        <f t="shared" si="4"/>
        <v>1</v>
      </c>
    </row>
    <row r="26" spans="1:12" x14ac:dyDescent="0.2">
      <c r="A26" t="s">
        <v>139</v>
      </c>
      <c r="B26" t="s">
        <v>37</v>
      </c>
      <c r="C26">
        <v>104500</v>
      </c>
      <c r="D26">
        <v>165</v>
      </c>
      <c r="E26">
        <v>15</v>
      </c>
      <c r="G26" t="str">
        <f t="shared" si="0"/>
        <v>0</v>
      </c>
      <c r="H26" t="str">
        <f t="shared" si="1"/>
        <v>5</v>
      </c>
      <c r="I26" t="str">
        <f t="shared" si="2"/>
        <v>5</v>
      </c>
      <c r="J26">
        <f t="shared" si="3"/>
        <v>1045</v>
      </c>
      <c r="L26" t="str">
        <f t="shared" si="4"/>
        <v>1</v>
      </c>
    </row>
    <row r="27" spans="1:12" x14ac:dyDescent="0.2">
      <c r="A27" t="s">
        <v>47</v>
      </c>
      <c r="B27" t="s">
        <v>48</v>
      </c>
      <c r="C27">
        <v>30300</v>
      </c>
      <c r="D27">
        <v>207</v>
      </c>
      <c r="E27">
        <v>23</v>
      </c>
      <c r="G27" t="str">
        <f t="shared" si="0"/>
        <v>0</v>
      </c>
      <c r="H27" t="str">
        <f t="shared" si="1"/>
        <v>7</v>
      </c>
      <c r="I27" t="str">
        <f t="shared" si="2"/>
        <v>3</v>
      </c>
      <c r="J27">
        <f t="shared" si="3"/>
        <v>303</v>
      </c>
      <c r="L27" t="str">
        <f t="shared" si="4"/>
        <v>2</v>
      </c>
    </row>
    <row r="28" spans="1:12" x14ac:dyDescent="0.2">
      <c r="A28" t="s">
        <v>34</v>
      </c>
      <c r="B28" t="s">
        <v>35</v>
      </c>
      <c r="C28">
        <v>58800</v>
      </c>
      <c r="D28">
        <v>236</v>
      </c>
      <c r="E28">
        <v>29</v>
      </c>
      <c r="G28" t="str">
        <f t="shared" si="0"/>
        <v>8</v>
      </c>
      <c r="H28" t="str">
        <f t="shared" si="1"/>
        <v>6</v>
      </c>
      <c r="I28" t="str">
        <f t="shared" si="2"/>
        <v>9</v>
      </c>
      <c r="J28">
        <f t="shared" si="3"/>
        <v>588</v>
      </c>
      <c r="L28" t="str">
        <f t="shared" si="4"/>
        <v>2</v>
      </c>
    </row>
    <row r="29" spans="1:12" x14ac:dyDescent="0.2">
      <c r="A29" t="s">
        <v>142</v>
      </c>
      <c r="B29" t="s">
        <v>22</v>
      </c>
      <c r="C29">
        <v>68400</v>
      </c>
      <c r="D29">
        <v>85</v>
      </c>
      <c r="E29">
        <v>11</v>
      </c>
      <c r="G29" t="str">
        <f t="shared" si="0"/>
        <v>8</v>
      </c>
      <c r="H29" t="str">
        <f t="shared" si="1"/>
        <v/>
      </c>
      <c r="I29" t="str">
        <f t="shared" si="2"/>
        <v>1</v>
      </c>
      <c r="J29">
        <f t="shared" si="3"/>
        <v>684</v>
      </c>
      <c r="L29" t="str">
        <f t="shared" si="4"/>
        <v>1</v>
      </c>
    </row>
    <row r="30" spans="1:12" x14ac:dyDescent="0.2">
      <c r="A30" t="s">
        <v>2</v>
      </c>
      <c r="B30" t="s">
        <v>3</v>
      </c>
      <c r="C30">
        <v>349500</v>
      </c>
      <c r="D30">
        <v>744</v>
      </c>
      <c r="E30">
        <v>60</v>
      </c>
      <c r="G30" t="str">
        <f t="shared" si="0"/>
        <v>4</v>
      </c>
      <c r="H30" t="str">
        <f t="shared" si="1"/>
        <v>4</v>
      </c>
      <c r="I30" t="str">
        <f t="shared" si="2"/>
        <v>0</v>
      </c>
      <c r="J30">
        <f t="shared" si="3"/>
        <v>3495</v>
      </c>
      <c r="L30" t="str">
        <f t="shared" si="4"/>
        <v>6</v>
      </c>
    </row>
    <row r="31" spans="1:12" x14ac:dyDescent="0.2">
      <c r="A31" t="s">
        <v>152</v>
      </c>
      <c r="B31" t="s">
        <v>30</v>
      </c>
      <c r="C31">
        <v>26300</v>
      </c>
      <c r="D31">
        <v>95</v>
      </c>
      <c r="E31">
        <v>9</v>
      </c>
      <c r="G31" t="str">
        <f t="shared" si="0"/>
        <v>6</v>
      </c>
      <c r="H31" t="str">
        <f t="shared" si="1"/>
        <v/>
      </c>
      <c r="I31" t="str">
        <f t="shared" si="2"/>
        <v>9</v>
      </c>
      <c r="J31">
        <f t="shared" si="3"/>
        <v>263</v>
      </c>
      <c r="L31" t="str">
        <f t="shared" si="4"/>
        <v>9</v>
      </c>
    </row>
    <row r="32" spans="1:12" x14ac:dyDescent="0.2">
      <c r="A32" t="s">
        <v>40</v>
      </c>
      <c r="B32" t="s">
        <v>5</v>
      </c>
      <c r="C32">
        <v>43100</v>
      </c>
      <c r="D32">
        <v>69</v>
      </c>
      <c r="E32">
        <v>5</v>
      </c>
      <c r="G32" t="str">
        <f t="shared" si="0"/>
        <v>3</v>
      </c>
      <c r="H32" t="str">
        <f t="shared" si="1"/>
        <v/>
      </c>
      <c r="I32" t="str">
        <f t="shared" si="2"/>
        <v>5</v>
      </c>
      <c r="J32">
        <f t="shared" si="3"/>
        <v>431</v>
      </c>
      <c r="L32" t="str">
        <f t="shared" si="4"/>
        <v>5</v>
      </c>
    </row>
    <row r="33" spans="1:12" x14ac:dyDescent="0.2">
      <c r="A33" t="s">
        <v>138</v>
      </c>
      <c r="B33" t="s">
        <v>30</v>
      </c>
      <c r="C33">
        <v>165000</v>
      </c>
      <c r="D33">
        <v>286</v>
      </c>
      <c r="E33">
        <v>23</v>
      </c>
      <c r="G33" t="str">
        <f t="shared" si="0"/>
        <v>6</v>
      </c>
      <c r="H33" t="str">
        <f t="shared" si="1"/>
        <v>6</v>
      </c>
      <c r="I33" t="str">
        <f t="shared" si="2"/>
        <v>3</v>
      </c>
      <c r="J33">
        <f t="shared" si="3"/>
        <v>1650</v>
      </c>
      <c r="L33" t="str">
        <f t="shared" si="4"/>
        <v>2</v>
      </c>
    </row>
    <row r="34" spans="1:12" x14ac:dyDescent="0.2">
      <c r="A34" t="s">
        <v>49</v>
      </c>
      <c r="B34" t="s">
        <v>17</v>
      </c>
      <c r="C34">
        <v>33600</v>
      </c>
      <c r="D34">
        <v>64</v>
      </c>
      <c r="E34">
        <v>8</v>
      </c>
      <c r="G34" t="str">
        <f t="shared" si="0"/>
        <v>3</v>
      </c>
      <c r="H34" t="str">
        <f t="shared" si="1"/>
        <v/>
      </c>
      <c r="I34" t="str">
        <f t="shared" si="2"/>
        <v>8</v>
      </c>
      <c r="J34">
        <f t="shared" si="3"/>
        <v>336</v>
      </c>
      <c r="L34" t="str">
        <f t="shared" si="4"/>
        <v>8</v>
      </c>
    </row>
    <row r="35" spans="1:12" x14ac:dyDescent="0.2">
      <c r="A35" t="s">
        <v>143</v>
      </c>
      <c r="B35" t="s">
        <v>37</v>
      </c>
      <c r="C35">
        <v>57600</v>
      </c>
      <c r="D35">
        <v>92</v>
      </c>
      <c r="E35">
        <v>10</v>
      </c>
      <c r="G35" t="str">
        <f t="shared" si="0"/>
        <v>7</v>
      </c>
      <c r="H35" t="str">
        <f t="shared" si="1"/>
        <v/>
      </c>
      <c r="I35" t="str">
        <f t="shared" si="2"/>
        <v>0</v>
      </c>
      <c r="J35">
        <f t="shared" si="3"/>
        <v>576</v>
      </c>
      <c r="L35" t="str">
        <f t="shared" si="4"/>
        <v>1</v>
      </c>
    </row>
    <row r="36" spans="1:12" x14ac:dyDescent="0.2">
      <c r="A36" t="s">
        <v>38</v>
      </c>
      <c r="B36" t="s">
        <v>3</v>
      </c>
      <c r="C36">
        <v>54200</v>
      </c>
      <c r="D36">
        <v>130</v>
      </c>
      <c r="E36">
        <v>11</v>
      </c>
      <c r="G36" t="str">
        <f t="shared" si="0"/>
        <v>4</v>
      </c>
      <c r="H36" t="str">
        <f t="shared" si="1"/>
        <v>0</v>
      </c>
      <c r="I36" t="str">
        <f t="shared" si="2"/>
        <v>1</v>
      </c>
      <c r="J36">
        <f t="shared" si="3"/>
        <v>542</v>
      </c>
      <c r="L36" t="str">
        <f t="shared" si="4"/>
        <v>1</v>
      </c>
    </row>
    <row r="37" spans="1:12" x14ac:dyDescent="0.2">
      <c r="A37" t="s">
        <v>26</v>
      </c>
      <c r="B37" t="s">
        <v>27</v>
      </c>
      <c r="C37">
        <v>82500</v>
      </c>
      <c r="D37">
        <v>195</v>
      </c>
      <c r="E37">
        <v>20</v>
      </c>
      <c r="G37" t="str">
        <f t="shared" si="0"/>
        <v>2</v>
      </c>
      <c r="H37" t="str">
        <f t="shared" si="1"/>
        <v>5</v>
      </c>
      <c r="I37" t="str">
        <f t="shared" si="2"/>
        <v>0</v>
      </c>
      <c r="J37">
        <f t="shared" si="3"/>
        <v>825</v>
      </c>
      <c r="L37" t="str">
        <f t="shared" si="4"/>
        <v>2</v>
      </c>
    </row>
    <row r="38" spans="1:12" x14ac:dyDescent="0.2">
      <c r="A38" t="s">
        <v>15</v>
      </c>
      <c r="B38" t="s">
        <v>14</v>
      </c>
      <c r="C38">
        <v>123400</v>
      </c>
      <c r="D38">
        <v>322</v>
      </c>
      <c r="E38">
        <v>39</v>
      </c>
      <c r="G38" t="str">
        <f t="shared" si="0"/>
        <v>2</v>
      </c>
      <c r="H38" t="str">
        <f t="shared" si="1"/>
        <v>2</v>
      </c>
      <c r="I38" t="str">
        <f t="shared" si="2"/>
        <v>9</v>
      </c>
      <c r="J38">
        <f t="shared" si="3"/>
        <v>1234</v>
      </c>
      <c r="L38" t="str">
        <f t="shared" si="4"/>
        <v>3</v>
      </c>
    </row>
    <row r="39" spans="1:12" x14ac:dyDescent="0.2">
      <c r="A39" t="s">
        <v>39</v>
      </c>
      <c r="B39" t="s">
        <v>14</v>
      </c>
      <c r="C39">
        <v>50300</v>
      </c>
      <c r="D39">
        <v>154</v>
      </c>
      <c r="E39">
        <v>22</v>
      </c>
      <c r="G39" t="str">
        <f t="shared" si="0"/>
        <v>0</v>
      </c>
      <c r="H39" t="str">
        <f t="shared" si="1"/>
        <v>4</v>
      </c>
      <c r="I39" t="str">
        <f t="shared" si="2"/>
        <v>2</v>
      </c>
      <c r="J39">
        <f t="shared" si="3"/>
        <v>503</v>
      </c>
      <c r="L39" t="str">
        <f t="shared" si="4"/>
        <v>2</v>
      </c>
    </row>
    <row r="40" spans="1:12" x14ac:dyDescent="0.2">
      <c r="A40" t="s">
        <v>9</v>
      </c>
      <c r="B40" t="s">
        <v>9</v>
      </c>
      <c r="C40">
        <v>244800</v>
      </c>
      <c r="D40">
        <v>336</v>
      </c>
      <c r="E40">
        <v>30</v>
      </c>
      <c r="G40" t="str">
        <f t="shared" si="0"/>
        <v>4</v>
      </c>
      <c r="H40" t="str">
        <f t="shared" si="1"/>
        <v>6</v>
      </c>
      <c r="I40" t="str">
        <f t="shared" si="2"/>
        <v>0</v>
      </c>
      <c r="J40">
        <f t="shared" si="3"/>
        <v>2448</v>
      </c>
      <c r="L40" t="str">
        <f t="shared" si="4"/>
        <v>3</v>
      </c>
    </row>
    <row r="41" spans="1:12" x14ac:dyDescent="0.2">
      <c r="A41" t="s">
        <v>153</v>
      </c>
      <c r="B41" t="s">
        <v>154</v>
      </c>
      <c r="C41">
        <v>24800</v>
      </c>
      <c r="D41">
        <v>64</v>
      </c>
      <c r="E41">
        <v>12</v>
      </c>
      <c r="G41" t="str">
        <f t="shared" si="0"/>
        <v>4</v>
      </c>
      <c r="H41" t="str">
        <f t="shared" si="1"/>
        <v/>
      </c>
      <c r="I41" t="str">
        <f t="shared" si="2"/>
        <v>2</v>
      </c>
      <c r="J41">
        <f t="shared" si="3"/>
        <v>248</v>
      </c>
      <c r="L41" t="str">
        <f t="shared" si="4"/>
        <v>1</v>
      </c>
    </row>
    <row r="42" spans="1:12" x14ac:dyDescent="0.2">
      <c r="A42" t="s">
        <v>16</v>
      </c>
      <c r="B42" t="s">
        <v>17</v>
      </c>
      <c r="C42">
        <v>147000</v>
      </c>
      <c r="D42">
        <v>205</v>
      </c>
      <c r="E42">
        <v>20</v>
      </c>
      <c r="G42" t="str">
        <f t="shared" si="0"/>
        <v>4</v>
      </c>
      <c r="H42" t="str">
        <f t="shared" si="1"/>
        <v>5</v>
      </c>
      <c r="I42" t="str">
        <f t="shared" si="2"/>
        <v>0</v>
      </c>
      <c r="J42">
        <f t="shared" si="3"/>
        <v>1470</v>
      </c>
      <c r="L42" t="str">
        <f t="shared" si="4"/>
        <v>2</v>
      </c>
    </row>
    <row r="43" spans="1:12" x14ac:dyDescent="0.2">
      <c r="A43" t="s">
        <v>146</v>
      </c>
      <c r="B43" t="s">
        <v>147</v>
      </c>
      <c r="C43">
        <v>30200</v>
      </c>
      <c r="D43">
        <v>82</v>
      </c>
      <c r="E43">
        <v>15</v>
      </c>
      <c r="G43" t="str">
        <f t="shared" si="0"/>
        <v>0</v>
      </c>
      <c r="H43" t="str">
        <f t="shared" si="1"/>
        <v/>
      </c>
      <c r="I43" t="str">
        <f t="shared" si="2"/>
        <v>5</v>
      </c>
      <c r="J43">
        <f t="shared" si="3"/>
        <v>302</v>
      </c>
      <c r="L43" t="str">
        <f t="shared" si="4"/>
        <v>1</v>
      </c>
    </row>
    <row r="44" spans="1:12" x14ac:dyDescent="0.2">
      <c r="A44" t="s">
        <v>45</v>
      </c>
      <c r="B44" t="s">
        <v>46</v>
      </c>
      <c r="C44">
        <v>24300</v>
      </c>
      <c r="D44">
        <v>82</v>
      </c>
      <c r="E44">
        <v>10</v>
      </c>
      <c r="G44" t="str">
        <f t="shared" si="0"/>
        <v>4</v>
      </c>
      <c r="H44" t="str">
        <f t="shared" si="1"/>
        <v/>
      </c>
      <c r="I44" t="str">
        <f t="shared" si="2"/>
        <v>0</v>
      </c>
      <c r="J44">
        <f t="shared" si="3"/>
        <v>243</v>
      </c>
      <c r="L44" t="str">
        <f t="shared" si="4"/>
        <v>1</v>
      </c>
    </row>
    <row r="45" spans="1:12" x14ac:dyDescent="0.2">
      <c r="A45" t="s">
        <v>6</v>
      </c>
      <c r="B45" t="s">
        <v>3</v>
      </c>
      <c r="C45">
        <v>305700</v>
      </c>
      <c r="D45">
        <v>675</v>
      </c>
      <c r="E45">
        <v>68</v>
      </c>
      <c r="G45" t="str">
        <f t="shared" si="0"/>
        <v>0</v>
      </c>
      <c r="H45" t="str">
        <f t="shared" si="1"/>
        <v>5</v>
      </c>
      <c r="I45" t="str">
        <f t="shared" si="2"/>
        <v>8</v>
      </c>
      <c r="J45">
        <f t="shared" si="3"/>
        <v>3057</v>
      </c>
      <c r="L45" t="str">
        <f t="shared" si="4"/>
        <v>6</v>
      </c>
    </row>
    <row r="46" spans="1:12" x14ac:dyDescent="0.2">
      <c r="A46" t="s">
        <v>4</v>
      </c>
      <c r="B46" t="s">
        <v>5</v>
      </c>
      <c r="C46">
        <v>298300</v>
      </c>
      <c r="D46">
        <v>267</v>
      </c>
      <c r="E46">
        <v>14</v>
      </c>
      <c r="G46" t="str">
        <f t="shared" si="0"/>
        <v>9</v>
      </c>
      <c r="H46" t="str">
        <f t="shared" si="1"/>
        <v>7</v>
      </c>
      <c r="I46" t="str">
        <f t="shared" si="2"/>
        <v>4</v>
      </c>
      <c r="J46">
        <f t="shared" si="3"/>
        <v>2983</v>
      </c>
      <c r="L46" t="str">
        <f t="shared" si="4"/>
        <v>1</v>
      </c>
    </row>
    <row r="47" spans="1:12" x14ac:dyDescent="0.2">
      <c r="A47" t="s">
        <v>19</v>
      </c>
      <c r="B47" t="s">
        <v>20</v>
      </c>
      <c r="C47">
        <v>106300</v>
      </c>
      <c r="D47">
        <v>195</v>
      </c>
      <c r="E47">
        <v>18</v>
      </c>
      <c r="G47" t="str">
        <f t="shared" si="0"/>
        <v>0</v>
      </c>
      <c r="H47" t="str">
        <f t="shared" si="1"/>
        <v>5</v>
      </c>
      <c r="I47" t="str">
        <f t="shared" si="2"/>
        <v>8</v>
      </c>
      <c r="J47">
        <f t="shared" si="3"/>
        <v>1063</v>
      </c>
      <c r="L47" t="str">
        <f t="shared" si="4"/>
        <v>1</v>
      </c>
    </row>
    <row r="48" spans="1:12" x14ac:dyDescent="0.2">
      <c r="A48" t="s">
        <v>44</v>
      </c>
      <c r="B48" t="s">
        <v>20</v>
      </c>
      <c r="C48">
        <v>41400</v>
      </c>
      <c r="D48">
        <v>80</v>
      </c>
      <c r="E48">
        <v>10</v>
      </c>
      <c r="G48" t="str">
        <f t="shared" si="0"/>
        <v>1</v>
      </c>
      <c r="H48" t="str">
        <f t="shared" si="1"/>
        <v/>
      </c>
      <c r="I48" t="str">
        <f t="shared" si="2"/>
        <v>0</v>
      </c>
      <c r="J48">
        <f t="shared" si="3"/>
        <v>414</v>
      </c>
      <c r="L48" t="str">
        <f t="shared" si="4"/>
        <v>1</v>
      </c>
    </row>
    <row r="49" spans="1:12" x14ac:dyDescent="0.2">
      <c r="A49" t="s">
        <v>148</v>
      </c>
      <c r="B49" t="s">
        <v>149</v>
      </c>
      <c r="C49">
        <v>29700</v>
      </c>
      <c r="D49">
        <v>70</v>
      </c>
      <c r="E49">
        <v>7</v>
      </c>
      <c r="G49" t="str">
        <f t="shared" si="0"/>
        <v>9</v>
      </c>
      <c r="H49" t="str">
        <f t="shared" si="1"/>
        <v/>
      </c>
      <c r="I49" t="str">
        <f t="shared" si="2"/>
        <v>7</v>
      </c>
      <c r="J49">
        <f t="shared" si="3"/>
        <v>297</v>
      </c>
      <c r="L49" t="str">
        <f t="shared" si="4"/>
        <v>7</v>
      </c>
    </row>
    <row r="50" spans="1:12" x14ac:dyDescent="0.2">
      <c r="A50" t="s">
        <v>150</v>
      </c>
      <c r="B50" t="s">
        <v>3</v>
      </c>
      <c r="C50">
        <v>28300</v>
      </c>
      <c r="D50">
        <v>88</v>
      </c>
      <c r="E50">
        <v>12</v>
      </c>
      <c r="G50" t="str">
        <f t="shared" si="0"/>
        <v>8</v>
      </c>
      <c r="H50" t="str">
        <f t="shared" si="1"/>
        <v/>
      </c>
      <c r="I50" t="str">
        <f t="shared" si="2"/>
        <v>2</v>
      </c>
      <c r="J50">
        <f t="shared" si="3"/>
        <v>283</v>
      </c>
      <c r="L50" t="str">
        <f t="shared" si="4"/>
        <v>1</v>
      </c>
    </row>
    <row r="51" spans="1:12" x14ac:dyDescent="0.2">
      <c r="A51" t="s">
        <v>23</v>
      </c>
      <c r="B51" t="s">
        <v>24</v>
      </c>
      <c r="C51">
        <v>88400</v>
      </c>
      <c r="D51">
        <v>205</v>
      </c>
      <c r="E51">
        <v>10</v>
      </c>
      <c r="G51" t="str">
        <f t="shared" si="0"/>
        <v>8</v>
      </c>
      <c r="H51" t="str">
        <f t="shared" si="1"/>
        <v>5</v>
      </c>
      <c r="I51" t="str">
        <f t="shared" si="2"/>
        <v>0</v>
      </c>
      <c r="J51">
        <f t="shared" si="3"/>
        <v>884</v>
      </c>
      <c r="L51" t="str">
        <f t="shared" si="4"/>
        <v>1</v>
      </c>
    </row>
    <row r="52" spans="1:12" x14ac:dyDescent="0.2">
      <c r="A52" s="4" t="s">
        <v>58</v>
      </c>
      <c r="B52" s="4" t="s">
        <v>33</v>
      </c>
      <c r="C52" s="4">
        <v>22700</v>
      </c>
      <c r="D52" s="4">
        <v>68</v>
      </c>
      <c r="E52" s="4">
        <v>5</v>
      </c>
      <c r="G52" t="str">
        <f t="shared" si="0"/>
        <v>2</v>
      </c>
      <c r="H52" t="str">
        <f t="shared" si="1"/>
        <v/>
      </c>
      <c r="I52" t="str">
        <f t="shared" si="2"/>
        <v>5</v>
      </c>
      <c r="J52">
        <f t="shared" si="3"/>
        <v>227</v>
      </c>
      <c r="L52" t="str">
        <f t="shared" si="4"/>
        <v>5</v>
      </c>
    </row>
    <row r="53" spans="1:12" x14ac:dyDescent="0.2">
      <c r="A53" s="4" t="s">
        <v>62</v>
      </c>
      <c r="B53" s="4" t="s">
        <v>63</v>
      </c>
      <c r="C53" s="4">
        <v>22600</v>
      </c>
      <c r="D53" s="4">
        <v>42</v>
      </c>
      <c r="E53" s="4">
        <v>3</v>
      </c>
      <c r="G53" t="str">
        <f t="shared" si="0"/>
        <v>2</v>
      </c>
      <c r="H53" t="str">
        <f t="shared" si="1"/>
        <v/>
      </c>
      <c r="I53" t="str">
        <f t="shared" si="2"/>
        <v>3</v>
      </c>
      <c r="J53">
        <f t="shared" si="3"/>
        <v>226</v>
      </c>
      <c r="L53" t="str">
        <f t="shared" si="4"/>
        <v>3</v>
      </c>
    </row>
    <row r="54" spans="1:12" x14ac:dyDescent="0.2">
      <c r="A54" s="4" t="s">
        <v>66</v>
      </c>
      <c r="B54" s="4" t="s">
        <v>67</v>
      </c>
      <c r="C54" s="4">
        <v>21800</v>
      </c>
      <c r="D54" s="4">
        <v>37</v>
      </c>
      <c r="E54" s="4">
        <v>3</v>
      </c>
      <c r="G54" t="str">
        <f t="shared" si="0"/>
        <v>1</v>
      </c>
      <c r="H54" t="str">
        <f t="shared" si="1"/>
        <v/>
      </c>
      <c r="I54" t="str">
        <f t="shared" si="2"/>
        <v>3</v>
      </c>
      <c r="J54">
        <f t="shared" si="3"/>
        <v>218</v>
      </c>
      <c r="L54" t="str">
        <f t="shared" si="4"/>
        <v>3</v>
      </c>
    </row>
    <row r="55" spans="1:12" x14ac:dyDescent="0.2">
      <c r="A55" s="4" t="s">
        <v>70</v>
      </c>
      <c r="B55" s="4" t="s">
        <v>71</v>
      </c>
      <c r="C55" s="4">
        <v>18200</v>
      </c>
      <c r="D55" s="4">
        <v>67</v>
      </c>
      <c r="E55" s="4">
        <v>8</v>
      </c>
      <c r="G55" t="str">
        <f t="shared" si="0"/>
        <v>8</v>
      </c>
      <c r="H55" t="str">
        <f t="shared" si="1"/>
        <v/>
      </c>
      <c r="I55" t="str">
        <f t="shared" si="2"/>
        <v>8</v>
      </c>
      <c r="J55">
        <f t="shared" si="3"/>
        <v>182</v>
      </c>
      <c r="L55" t="str">
        <f t="shared" si="4"/>
        <v>8</v>
      </c>
    </row>
    <row r="56" spans="1:12" x14ac:dyDescent="0.2">
      <c r="A56" s="4" t="s">
        <v>173</v>
      </c>
      <c r="B56" s="4" t="s">
        <v>174</v>
      </c>
      <c r="C56" s="4">
        <v>18000</v>
      </c>
      <c r="D56" s="4">
        <v>82</v>
      </c>
      <c r="E56" s="4">
        <v>6</v>
      </c>
      <c r="G56" t="str">
        <f t="shared" si="0"/>
        <v>8</v>
      </c>
      <c r="H56" t="str">
        <f t="shared" si="1"/>
        <v/>
      </c>
      <c r="I56" t="str">
        <f t="shared" si="2"/>
        <v>6</v>
      </c>
      <c r="J56">
        <f t="shared" si="3"/>
        <v>180</v>
      </c>
      <c r="L56" t="str">
        <f t="shared" si="4"/>
        <v>6</v>
      </c>
    </row>
    <row r="57" spans="1:12" x14ac:dyDescent="0.2">
      <c r="A57" s="4" t="s">
        <v>73</v>
      </c>
      <c r="B57" s="4" t="s">
        <v>73</v>
      </c>
      <c r="C57" s="4">
        <v>15600</v>
      </c>
      <c r="D57" s="4">
        <v>185</v>
      </c>
      <c r="E57" s="4">
        <v>25</v>
      </c>
      <c r="G57" t="str">
        <f t="shared" si="0"/>
        <v>5</v>
      </c>
      <c r="H57" t="str">
        <f t="shared" si="1"/>
        <v>5</v>
      </c>
      <c r="I57" t="str">
        <f t="shared" si="2"/>
        <v>5</v>
      </c>
      <c r="J57">
        <f t="shared" si="3"/>
        <v>156</v>
      </c>
      <c r="L57" t="str">
        <f t="shared" si="4"/>
        <v>2</v>
      </c>
    </row>
    <row r="58" spans="1:12" x14ac:dyDescent="0.2">
      <c r="A58" s="4" t="s">
        <v>81</v>
      </c>
      <c r="B58" s="4" t="s">
        <v>20</v>
      </c>
      <c r="C58" s="4">
        <v>15000</v>
      </c>
      <c r="D58" s="4">
        <v>22</v>
      </c>
      <c r="E58" s="4">
        <v>4</v>
      </c>
      <c r="G58" t="str">
        <f t="shared" si="0"/>
        <v>5</v>
      </c>
      <c r="H58" t="str">
        <f t="shared" si="1"/>
        <v/>
      </c>
      <c r="I58" t="str">
        <f t="shared" si="2"/>
        <v>4</v>
      </c>
      <c r="J58">
        <f t="shared" si="3"/>
        <v>150</v>
      </c>
      <c r="L58" t="str">
        <f t="shared" si="4"/>
        <v>4</v>
      </c>
    </row>
    <row r="59" spans="1:12" x14ac:dyDescent="0.2">
      <c r="A59" s="4" t="s">
        <v>84</v>
      </c>
      <c r="B59" s="4" t="s">
        <v>3</v>
      </c>
      <c r="C59" s="4">
        <v>14500</v>
      </c>
      <c r="D59" s="4">
        <v>63</v>
      </c>
      <c r="E59" s="4">
        <v>5</v>
      </c>
      <c r="G59" t="str">
        <f t="shared" si="0"/>
        <v>4</v>
      </c>
      <c r="H59" t="str">
        <f t="shared" si="1"/>
        <v/>
      </c>
      <c r="I59" t="str">
        <f t="shared" si="2"/>
        <v>5</v>
      </c>
      <c r="J59">
        <f t="shared" si="3"/>
        <v>145</v>
      </c>
      <c r="L59" t="str">
        <f t="shared" si="4"/>
        <v>5</v>
      </c>
    </row>
    <row r="60" spans="1:12" x14ac:dyDescent="0.2">
      <c r="A60" s="4" t="s">
        <v>87</v>
      </c>
      <c r="B60" s="4" t="s">
        <v>35</v>
      </c>
      <c r="C60" s="4">
        <v>13200</v>
      </c>
      <c r="D60" s="4">
        <v>42</v>
      </c>
      <c r="E60" s="4">
        <v>8</v>
      </c>
      <c r="G60" t="str">
        <f t="shared" si="0"/>
        <v>3</v>
      </c>
      <c r="H60" t="str">
        <f t="shared" si="1"/>
        <v/>
      </c>
      <c r="I60" t="str">
        <f t="shared" si="2"/>
        <v>8</v>
      </c>
      <c r="J60">
        <f t="shared" si="3"/>
        <v>132</v>
      </c>
      <c r="L60" t="str">
        <f t="shared" si="4"/>
        <v>8</v>
      </c>
    </row>
    <row r="61" spans="1:12" x14ac:dyDescent="0.2">
      <c r="A61" s="4" t="s">
        <v>91</v>
      </c>
      <c r="B61" s="4" t="s">
        <v>3</v>
      </c>
      <c r="C61" s="4">
        <v>12500</v>
      </c>
      <c r="D61" s="4">
        <v>120</v>
      </c>
      <c r="E61" s="4">
        <v>10</v>
      </c>
      <c r="G61" t="str">
        <f t="shared" si="0"/>
        <v>2</v>
      </c>
      <c r="H61" t="str">
        <f t="shared" si="1"/>
        <v>0</v>
      </c>
      <c r="I61" t="str">
        <f t="shared" si="2"/>
        <v>0</v>
      </c>
      <c r="J61">
        <f t="shared" si="3"/>
        <v>125</v>
      </c>
      <c r="L61" t="str">
        <f t="shared" si="4"/>
        <v>1</v>
      </c>
    </row>
    <row r="62" spans="1:12" x14ac:dyDescent="0.2">
      <c r="A62" s="4" t="s">
        <v>175</v>
      </c>
      <c r="B62" s="4" t="s">
        <v>3</v>
      </c>
      <c r="C62" s="4">
        <v>10200</v>
      </c>
      <c r="D62" s="4">
        <v>69</v>
      </c>
      <c r="E62" s="4">
        <v>9</v>
      </c>
      <c r="G62" t="str">
        <f t="shared" si="0"/>
        <v>0</v>
      </c>
      <c r="H62" t="str">
        <f t="shared" si="1"/>
        <v/>
      </c>
      <c r="I62" t="str">
        <f t="shared" si="2"/>
        <v>9</v>
      </c>
      <c r="J62">
        <f t="shared" si="3"/>
        <v>102</v>
      </c>
      <c r="L62" t="str">
        <f t="shared" si="4"/>
        <v>9</v>
      </c>
    </row>
    <row r="63" spans="1:12" x14ac:dyDescent="0.2">
      <c r="A63" s="4" t="s">
        <v>176</v>
      </c>
      <c r="B63" s="4" t="s">
        <v>71</v>
      </c>
      <c r="C63" s="4">
        <v>7500</v>
      </c>
      <c r="D63" s="4">
        <v>32</v>
      </c>
      <c r="E63" s="4">
        <v>8</v>
      </c>
      <c r="G63" t="str">
        <f t="shared" si="0"/>
        <v>5</v>
      </c>
      <c r="H63" t="str">
        <f t="shared" si="1"/>
        <v/>
      </c>
      <c r="I63" t="str">
        <f t="shared" si="2"/>
        <v>8</v>
      </c>
      <c r="J63">
        <f t="shared" si="3"/>
        <v>75</v>
      </c>
      <c r="L63" t="str">
        <f t="shared" si="4"/>
        <v>8</v>
      </c>
    </row>
    <row r="64" spans="1:12" x14ac:dyDescent="0.2">
      <c r="A64" s="4" t="s">
        <v>99</v>
      </c>
      <c r="B64" s="4" t="s">
        <v>83</v>
      </c>
      <c r="C64" s="4">
        <v>7400</v>
      </c>
      <c r="D64" s="4">
        <v>28</v>
      </c>
      <c r="E64" s="4">
        <v>1</v>
      </c>
      <c r="G64" t="str">
        <f t="shared" si="0"/>
        <v>4</v>
      </c>
      <c r="H64" t="str">
        <f t="shared" si="1"/>
        <v/>
      </c>
      <c r="I64" t="str">
        <f t="shared" si="2"/>
        <v>1</v>
      </c>
      <c r="J64">
        <f t="shared" si="3"/>
        <v>74</v>
      </c>
      <c r="L64" t="str">
        <f t="shared" si="4"/>
        <v>1</v>
      </c>
    </row>
    <row r="65" spans="1:12" x14ac:dyDescent="0.2">
      <c r="A65" s="4" t="s">
        <v>94</v>
      </c>
      <c r="B65" s="4" t="s">
        <v>95</v>
      </c>
      <c r="C65" s="4">
        <v>7200</v>
      </c>
      <c r="D65" s="4">
        <v>24</v>
      </c>
      <c r="E65" s="4">
        <v>3</v>
      </c>
      <c r="G65" t="str">
        <f t="shared" si="0"/>
        <v>2</v>
      </c>
      <c r="H65" t="str">
        <f t="shared" si="1"/>
        <v/>
      </c>
      <c r="I65" t="str">
        <f t="shared" si="2"/>
        <v>3</v>
      </c>
      <c r="J65">
        <f t="shared" si="3"/>
        <v>72</v>
      </c>
      <c r="L65" t="str">
        <f t="shared" si="4"/>
        <v>3</v>
      </c>
    </row>
    <row r="66" spans="1:12" x14ac:dyDescent="0.2">
      <c r="A66" s="4" t="s">
        <v>105</v>
      </c>
      <c r="B66" s="4" t="s">
        <v>106</v>
      </c>
      <c r="C66" s="4">
        <v>4400</v>
      </c>
      <c r="D66" s="4">
        <v>10</v>
      </c>
      <c r="E66" s="4"/>
      <c r="G66" t="str">
        <f t="shared" si="0"/>
        <v>4</v>
      </c>
      <c r="H66" t="str">
        <f t="shared" si="1"/>
        <v/>
      </c>
      <c r="I66" t="str">
        <f t="shared" si="2"/>
        <v/>
      </c>
      <c r="J66">
        <f t="shared" si="3"/>
        <v>44</v>
      </c>
      <c r="L66" t="str">
        <f t="shared" si="4"/>
        <v/>
      </c>
    </row>
    <row r="67" spans="1:12" x14ac:dyDescent="0.2">
      <c r="G67" t="str">
        <f t="shared" ref="G67:G97" si="5">IF(C67&gt;=1000,MID(C67,2,1),"")</f>
        <v/>
      </c>
      <c r="H67" t="str">
        <f t="shared" ref="H67:H97" si="6">IF(D67&gt;=100,RIGHT(D67,1),"")</f>
        <v/>
      </c>
      <c r="I67" t="str">
        <f t="shared" ref="I67:I130" si="7">RIGHT(E67,1)</f>
        <v/>
      </c>
      <c r="L67" t="str">
        <f t="shared" ref="L67:L97" si="8">LEFT(E67)</f>
        <v/>
      </c>
    </row>
    <row r="68" spans="1:12" x14ac:dyDescent="0.2">
      <c r="G68" t="str">
        <f t="shared" si="5"/>
        <v/>
      </c>
      <c r="H68" t="str">
        <f t="shared" si="6"/>
        <v/>
      </c>
      <c r="I68" t="str">
        <f t="shared" si="7"/>
        <v/>
      </c>
      <c r="J68" t="str">
        <f t="shared" ref="J68:J97" si="9">IF(C68&gt;0,C68/100,"")</f>
        <v/>
      </c>
      <c r="L68" t="str">
        <f t="shared" si="8"/>
        <v/>
      </c>
    </row>
    <row r="69" spans="1:12" x14ac:dyDescent="0.2">
      <c r="G69" t="str">
        <f t="shared" si="5"/>
        <v/>
      </c>
      <c r="H69" t="str">
        <f t="shared" si="6"/>
        <v/>
      </c>
      <c r="I69" t="str">
        <f t="shared" si="7"/>
        <v/>
      </c>
      <c r="J69" t="str">
        <f t="shared" si="9"/>
        <v/>
      </c>
      <c r="L69" t="str">
        <f t="shared" si="8"/>
        <v/>
      </c>
    </row>
    <row r="70" spans="1:12" x14ac:dyDescent="0.2">
      <c r="G70" t="str">
        <f t="shared" si="5"/>
        <v/>
      </c>
      <c r="H70" t="str">
        <f t="shared" si="6"/>
        <v/>
      </c>
      <c r="I70" t="str">
        <f t="shared" si="7"/>
        <v/>
      </c>
      <c r="J70" t="str">
        <f t="shared" si="9"/>
        <v/>
      </c>
      <c r="L70" t="str">
        <f t="shared" si="8"/>
        <v/>
      </c>
    </row>
    <row r="71" spans="1:12" x14ac:dyDescent="0.2">
      <c r="G71" t="str">
        <f t="shared" si="5"/>
        <v/>
      </c>
      <c r="H71" t="str">
        <f t="shared" si="6"/>
        <v/>
      </c>
      <c r="I71" t="str">
        <f t="shared" si="7"/>
        <v/>
      </c>
      <c r="J71" t="str">
        <f t="shared" si="9"/>
        <v/>
      </c>
      <c r="L71" t="str">
        <f t="shared" si="8"/>
        <v/>
      </c>
    </row>
    <row r="72" spans="1:12" x14ac:dyDescent="0.2">
      <c r="G72" t="str">
        <f t="shared" si="5"/>
        <v/>
      </c>
      <c r="H72" t="str">
        <f t="shared" si="6"/>
        <v/>
      </c>
      <c r="I72" t="str">
        <f t="shared" si="7"/>
        <v/>
      </c>
      <c r="J72" t="str">
        <f t="shared" si="9"/>
        <v/>
      </c>
      <c r="L72" t="str">
        <f t="shared" si="8"/>
        <v/>
      </c>
    </row>
    <row r="73" spans="1:12" x14ac:dyDescent="0.2">
      <c r="G73" t="str">
        <f t="shared" si="5"/>
        <v/>
      </c>
      <c r="H73" t="str">
        <f t="shared" si="6"/>
        <v/>
      </c>
      <c r="I73" t="str">
        <f t="shared" si="7"/>
        <v/>
      </c>
      <c r="J73" t="str">
        <f t="shared" si="9"/>
        <v/>
      </c>
      <c r="L73" t="str">
        <f t="shared" si="8"/>
        <v/>
      </c>
    </row>
    <row r="74" spans="1:12" x14ac:dyDescent="0.2">
      <c r="G74" t="str">
        <f t="shared" si="5"/>
        <v/>
      </c>
      <c r="H74" t="str">
        <f t="shared" si="6"/>
        <v/>
      </c>
      <c r="I74" t="str">
        <f t="shared" si="7"/>
        <v/>
      </c>
      <c r="J74" t="str">
        <f t="shared" si="9"/>
        <v/>
      </c>
      <c r="L74" t="str">
        <f t="shared" si="8"/>
        <v/>
      </c>
    </row>
    <row r="75" spans="1:12" x14ac:dyDescent="0.2">
      <c r="G75" t="str">
        <f t="shared" si="5"/>
        <v/>
      </c>
      <c r="H75" t="str">
        <f t="shared" si="6"/>
        <v/>
      </c>
      <c r="I75" t="str">
        <f t="shared" si="7"/>
        <v/>
      </c>
      <c r="J75" t="str">
        <f t="shared" si="9"/>
        <v/>
      </c>
      <c r="L75" t="str">
        <f t="shared" si="8"/>
        <v/>
      </c>
    </row>
    <row r="76" spans="1:12" x14ac:dyDescent="0.2">
      <c r="G76" t="str">
        <f t="shared" si="5"/>
        <v/>
      </c>
      <c r="H76" t="str">
        <f t="shared" si="6"/>
        <v/>
      </c>
      <c r="I76" t="str">
        <f t="shared" si="7"/>
        <v/>
      </c>
      <c r="J76" t="str">
        <f t="shared" si="9"/>
        <v/>
      </c>
      <c r="L76" t="str">
        <f t="shared" si="8"/>
        <v/>
      </c>
    </row>
    <row r="77" spans="1:12" x14ac:dyDescent="0.2">
      <c r="G77" t="str">
        <f t="shared" si="5"/>
        <v/>
      </c>
      <c r="H77" t="str">
        <f t="shared" si="6"/>
        <v/>
      </c>
      <c r="I77" t="str">
        <f t="shared" si="7"/>
        <v/>
      </c>
      <c r="J77" t="str">
        <f t="shared" si="9"/>
        <v/>
      </c>
      <c r="L77" t="str">
        <f t="shared" si="8"/>
        <v/>
      </c>
    </row>
    <row r="78" spans="1:12" x14ac:dyDescent="0.2">
      <c r="G78" t="str">
        <f t="shared" si="5"/>
        <v/>
      </c>
      <c r="H78" t="str">
        <f t="shared" si="6"/>
        <v/>
      </c>
      <c r="I78" t="str">
        <f t="shared" si="7"/>
        <v/>
      </c>
      <c r="J78" t="str">
        <f t="shared" si="9"/>
        <v/>
      </c>
      <c r="L78" t="str">
        <f t="shared" si="8"/>
        <v/>
      </c>
    </row>
    <row r="79" spans="1:12" x14ac:dyDescent="0.2">
      <c r="G79" t="str">
        <f t="shared" si="5"/>
        <v/>
      </c>
      <c r="H79" t="str">
        <f t="shared" si="6"/>
        <v/>
      </c>
      <c r="I79" t="str">
        <f t="shared" si="7"/>
        <v/>
      </c>
      <c r="J79" t="str">
        <f t="shared" si="9"/>
        <v/>
      </c>
      <c r="L79" t="str">
        <f t="shared" si="8"/>
        <v/>
      </c>
    </row>
    <row r="80" spans="1:12" x14ac:dyDescent="0.2">
      <c r="G80" t="str">
        <f t="shared" si="5"/>
        <v/>
      </c>
      <c r="H80" t="str">
        <f t="shared" si="6"/>
        <v/>
      </c>
      <c r="I80" t="str">
        <f t="shared" si="7"/>
        <v/>
      </c>
      <c r="J80" t="str">
        <f t="shared" si="9"/>
        <v/>
      </c>
      <c r="L80" t="str">
        <f t="shared" si="8"/>
        <v/>
      </c>
    </row>
    <row r="81" spans="7:12" x14ac:dyDescent="0.2">
      <c r="G81" t="str">
        <f t="shared" si="5"/>
        <v/>
      </c>
      <c r="H81" t="str">
        <f t="shared" si="6"/>
        <v/>
      </c>
      <c r="I81" t="str">
        <f t="shared" si="7"/>
        <v/>
      </c>
      <c r="J81" t="str">
        <f t="shared" si="9"/>
        <v/>
      </c>
      <c r="L81" t="str">
        <f t="shared" si="8"/>
        <v/>
      </c>
    </row>
    <row r="82" spans="7:12" x14ac:dyDescent="0.2">
      <c r="G82" t="str">
        <f t="shared" si="5"/>
        <v/>
      </c>
      <c r="H82" t="str">
        <f t="shared" si="6"/>
        <v/>
      </c>
      <c r="I82" t="str">
        <f t="shared" si="7"/>
        <v/>
      </c>
      <c r="J82" t="str">
        <f t="shared" si="9"/>
        <v/>
      </c>
      <c r="L82" t="str">
        <f t="shared" si="8"/>
        <v/>
      </c>
    </row>
    <row r="83" spans="7:12" x14ac:dyDescent="0.2">
      <c r="G83" t="str">
        <f t="shared" si="5"/>
        <v/>
      </c>
      <c r="H83" t="str">
        <f t="shared" si="6"/>
        <v/>
      </c>
      <c r="I83" t="str">
        <f t="shared" si="7"/>
        <v/>
      </c>
      <c r="J83" t="str">
        <f t="shared" si="9"/>
        <v/>
      </c>
      <c r="L83" t="str">
        <f t="shared" si="8"/>
        <v/>
      </c>
    </row>
    <row r="84" spans="7:12" x14ac:dyDescent="0.2">
      <c r="G84" t="str">
        <f t="shared" si="5"/>
        <v/>
      </c>
      <c r="H84" t="str">
        <f t="shared" si="6"/>
        <v/>
      </c>
      <c r="I84" t="str">
        <f t="shared" si="7"/>
        <v/>
      </c>
      <c r="J84" t="str">
        <f t="shared" si="9"/>
        <v/>
      </c>
      <c r="L84" t="str">
        <f t="shared" si="8"/>
        <v/>
      </c>
    </row>
    <row r="85" spans="7:12" x14ac:dyDescent="0.2">
      <c r="G85" t="str">
        <f t="shared" si="5"/>
        <v/>
      </c>
      <c r="H85" t="str">
        <f t="shared" si="6"/>
        <v/>
      </c>
      <c r="I85" t="str">
        <f t="shared" si="7"/>
        <v/>
      </c>
      <c r="J85" t="str">
        <f t="shared" si="9"/>
        <v/>
      </c>
      <c r="L85" t="str">
        <f t="shared" si="8"/>
        <v/>
      </c>
    </row>
    <row r="86" spans="7:12" x14ac:dyDescent="0.2">
      <c r="G86" t="str">
        <f t="shared" si="5"/>
        <v/>
      </c>
      <c r="H86" t="str">
        <f t="shared" si="6"/>
        <v/>
      </c>
      <c r="I86" t="str">
        <f t="shared" si="7"/>
        <v/>
      </c>
      <c r="J86" t="str">
        <f t="shared" si="9"/>
        <v/>
      </c>
      <c r="L86" t="str">
        <f t="shared" si="8"/>
        <v/>
      </c>
    </row>
    <row r="87" spans="7:12" x14ac:dyDescent="0.2">
      <c r="G87" t="str">
        <f t="shared" si="5"/>
        <v/>
      </c>
      <c r="H87" t="str">
        <f t="shared" si="6"/>
        <v/>
      </c>
      <c r="I87" t="str">
        <f t="shared" si="7"/>
        <v/>
      </c>
      <c r="J87" t="str">
        <f t="shared" si="9"/>
        <v/>
      </c>
      <c r="L87" t="str">
        <f t="shared" si="8"/>
        <v/>
      </c>
    </row>
    <row r="88" spans="7:12" x14ac:dyDescent="0.2">
      <c r="G88" t="str">
        <f t="shared" si="5"/>
        <v/>
      </c>
      <c r="H88" t="str">
        <f t="shared" si="6"/>
        <v/>
      </c>
      <c r="I88" t="str">
        <f t="shared" si="7"/>
        <v/>
      </c>
      <c r="J88" t="str">
        <f t="shared" si="9"/>
        <v/>
      </c>
      <c r="L88" t="str">
        <f t="shared" si="8"/>
        <v/>
      </c>
    </row>
    <row r="89" spans="7:12" x14ac:dyDescent="0.2">
      <c r="G89" t="str">
        <f t="shared" si="5"/>
        <v/>
      </c>
      <c r="H89" t="str">
        <f t="shared" si="6"/>
        <v/>
      </c>
      <c r="I89" t="str">
        <f t="shared" si="7"/>
        <v/>
      </c>
      <c r="J89" t="str">
        <f t="shared" si="9"/>
        <v/>
      </c>
      <c r="L89" t="str">
        <f t="shared" si="8"/>
        <v/>
      </c>
    </row>
    <row r="90" spans="7:12" x14ac:dyDescent="0.2">
      <c r="G90" t="str">
        <f t="shared" si="5"/>
        <v/>
      </c>
      <c r="H90" t="str">
        <f t="shared" si="6"/>
        <v/>
      </c>
      <c r="I90" t="str">
        <f t="shared" si="7"/>
        <v/>
      </c>
      <c r="J90" t="str">
        <f t="shared" si="9"/>
        <v/>
      </c>
      <c r="L90" t="str">
        <f t="shared" si="8"/>
        <v/>
      </c>
    </row>
    <row r="91" spans="7:12" x14ac:dyDescent="0.2">
      <c r="G91" t="str">
        <f t="shared" si="5"/>
        <v/>
      </c>
      <c r="H91" t="str">
        <f t="shared" si="6"/>
        <v/>
      </c>
      <c r="I91" t="str">
        <f t="shared" si="7"/>
        <v/>
      </c>
      <c r="J91" t="str">
        <f t="shared" si="9"/>
        <v/>
      </c>
      <c r="L91" t="str">
        <f t="shared" si="8"/>
        <v/>
      </c>
    </row>
    <row r="92" spans="7:12" x14ac:dyDescent="0.2">
      <c r="G92" t="str">
        <f t="shared" si="5"/>
        <v/>
      </c>
      <c r="H92" t="str">
        <f t="shared" si="6"/>
        <v/>
      </c>
      <c r="I92" t="str">
        <f t="shared" si="7"/>
        <v/>
      </c>
      <c r="J92" t="str">
        <f t="shared" si="9"/>
        <v/>
      </c>
      <c r="L92" t="str">
        <f t="shared" si="8"/>
        <v/>
      </c>
    </row>
    <row r="93" spans="7:12" x14ac:dyDescent="0.2">
      <c r="G93" t="str">
        <f t="shared" si="5"/>
        <v/>
      </c>
      <c r="H93" t="str">
        <f t="shared" si="6"/>
        <v/>
      </c>
      <c r="I93" t="str">
        <f t="shared" si="7"/>
        <v/>
      </c>
      <c r="J93" t="str">
        <f t="shared" si="9"/>
        <v/>
      </c>
      <c r="L93" t="str">
        <f t="shared" si="8"/>
        <v/>
      </c>
    </row>
    <row r="94" spans="7:12" x14ac:dyDescent="0.2">
      <c r="G94" t="str">
        <f t="shared" si="5"/>
        <v/>
      </c>
      <c r="H94" t="str">
        <f t="shared" si="6"/>
        <v/>
      </c>
      <c r="I94" t="str">
        <f t="shared" si="7"/>
        <v/>
      </c>
      <c r="J94" t="str">
        <f t="shared" si="9"/>
        <v/>
      </c>
      <c r="L94" t="str">
        <f t="shared" si="8"/>
        <v/>
      </c>
    </row>
    <row r="95" spans="7:12" x14ac:dyDescent="0.2">
      <c r="G95" t="str">
        <f t="shared" si="5"/>
        <v/>
      </c>
      <c r="H95" t="str">
        <f t="shared" si="6"/>
        <v/>
      </c>
      <c r="I95" t="str">
        <f t="shared" si="7"/>
        <v/>
      </c>
      <c r="J95" t="str">
        <f t="shared" si="9"/>
        <v/>
      </c>
      <c r="L95" t="str">
        <f t="shared" si="8"/>
        <v/>
      </c>
    </row>
    <row r="96" spans="7:12" x14ac:dyDescent="0.2">
      <c r="G96" t="str">
        <f t="shared" si="5"/>
        <v/>
      </c>
      <c r="H96" t="str">
        <f t="shared" si="6"/>
        <v/>
      </c>
      <c r="I96" t="str">
        <f t="shared" si="7"/>
        <v/>
      </c>
      <c r="J96" t="str">
        <f t="shared" si="9"/>
        <v/>
      </c>
      <c r="L96" t="str">
        <f t="shared" si="8"/>
        <v/>
      </c>
    </row>
    <row r="97" spans="7:12" x14ac:dyDescent="0.2">
      <c r="G97" t="str">
        <f t="shared" si="5"/>
        <v/>
      </c>
      <c r="H97" t="str">
        <f t="shared" si="6"/>
        <v/>
      </c>
      <c r="I97" t="str">
        <f t="shared" si="7"/>
        <v/>
      </c>
      <c r="J97" t="str">
        <f t="shared" si="9"/>
        <v/>
      </c>
      <c r="L97" t="str">
        <f t="shared" si="8"/>
        <v/>
      </c>
    </row>
    <row r="98" spans="7:12" x14ac:dyDescent="0.2">
      <c r="I98" t="str">
        <f t="shared" si="7"/>
        <v/>
      </c>
    </row>
    <row r="99" spans="7:12" x14ac:dyDescent="0.2">
      <c r="I99" t="str">
        <f t="shared" si="7"/>
        <v/>
      </c>
    </row>
    <row r="100" spans="7:12" x14ac:dyDescent="0.2">
      <c r="I100" t="str">
        <f t="shared" si="7"/>
        <v/>
      </c>
    </row>
    <row r="101" spans="7:12" x14ac:dyDescent="0.2">
      <c r="I101" t="str">
        <f t="shared" si="7"/>
        <v/>
      </c>
    </row>
    <row r="102" spans="7:12" x14ac:dyDescent="0.2">
      <c r="I102" t="str">
        <f t="shared" si="7"/>
        <v/>
      </c>
    </row>
    <row r="103" spans="7:12" x14ac:dyDescent="0.2">
      <c r="I103" t="str">
        <f t="shared" si="7"/>
        <v/>
      </c>
    </row>
    <row r="104" spans="7:12" x14ac:dyDescent="0.2">
      <c r="I104" t="str">
        <f t="shared" si="7"/>
        <v/>
      </c>
    </row>
    <row r="105" spans="7:12" x14ac:dyDescent="0.2">
      <c r="I105" t="str">
        <f t="shared" si="7"/>
        <v/>
      </c>
    </row>
    <row r="106" spans="7:12" x14ac:dyDescent="0.2">
      <c r="I106" t="str">
        <f t="shared" si="7"/>
        <v/>
      </c>
    </row>
    <row r="107" spans="7:12" x14ac:dyDescent="0.2">
      <c r="I107" t="str">
        <f t="shared" si="7"/>
        <v/>
      </c>
    </row>
    <row r="108" spans="7:12" x14ac:dyDescent="0.2">
      <c r="I108" t="str">
        <f t="shared" si="7"/>
        <v/>
      </c>
    </row>
    <row r="109" spans="7:12" x14ac:dyDescent="0.2">
      <c r="I109" t="str">
        <f t="shared" si="7"/>
        <v/>
      </c>
    </row>
    <row r="110" spans="7:12" x14ac:dyDescent="0.2">
      <c r="I110" t="str">
        <f t="shared" si="7"/>
        <v/>
      </c>
    </row>
    <row r="111" spans="7:12" x14ac:dyDescent="0.2">
      <c r="I111" t="str">
        <f t="shared" si="7"/>
        <v/>
      </c>
    </row>
    <row r="112" spans="7:12" x14ac:dyDescent="0.2">
      <c r="I112" t="str">
        <f t="shared" si="7"/>
        <v/>
      </c>
    </row>
    <row r="113" spans="9:9" x14ac:dyDescent="0.2">
      <c r="I113" t="str">
        <f t="shared" si="7"/>
        <v/>
      </c>
    </row>
    <row r="114" spans="9:9" x14ac:dyDescent="0.2">
      <c r="I114" t="str">
        <f t="shared" si="7"/>
        <v/>
      </c>
    </row>
    <row r="115" spans="9:9" x14ac:dyDescent="0.2">
      <c r="I115" t="str">
        <f t="shared" si="7"/>
        <v/>
      </c>
    </row>
    <row r="116" spans="9:9" x14ac:dyDescent="0.2">
      <c r="I116" t="str">
        <f t="shared" si="7"/>
        <v/>
      </c>
    </row>
    <row r="117" spans="9:9" x14ac:dyDescent="0.2">
      <c r="I117" t="str">
        <f t="shared" si="7"/>
        <v/>
      </c>
    </row>
    <row r="118" spans="9:9" x14ac:dyDescent="0.2">
      <c r="I118" t="str">
        <f t="shared" si="7"/>
        <v/>
      </c>
    </row>
    <row r="119" spans="9:9" x14ac:dyDescent="0.2">
      <c r="I119" t="str">
        <f t="shared" si="7"/>
        <v/>
      </c>
    </row>
    <row r="120" spans="9:9" x14ac:dyDescent="0.2">
      <c r="I120" t="str">
        <f t="shared" si="7"/>
        <v/>
      </c>
    </row>
    <row r="121" spans="9:9" x14ac:dyDescent="0.2">
      <c r="I121" t="str">
        <f t="shared" si="7"/>
        <v/>
      </c>
    </row>
    <row r="122" spans="9:9" x14ac:dyDescent="0.2">
      <c r="I122" t="str">
        <f t="shared" si="7"/>
        <v/>
      </c>
    </row>
    <row r="123" spans="9:9" x14ac:dyDescent="0.2">
      <c r="I123" t="str">
        <f t="shared" si="7"/>
        <v/>
      </c>
    </row>
    <row r="124" spans="9:9" x14ac:dyDescent="0.2">
      <c r="I124" t="str">
        <f t="shared" si="7"/>
        <v/>
      </c>
    </row>
    <row r="125" spans="9:9" x14ac:dyDescent="0.2">
      <c r="I125" t="str">
        <f t="shared" si="7"/>
        <v/>
      </c>
    </row>
    <row r="126" spans="9:9" x14ac:dyDescent="0.2">
      <c r="I126" t="str">
        <f t="shared" si="7"/>
        <v/>
      </c>
    </row>
    <row r="127" spans="9:9" x14ac:dyDescent="0.2">
      <c r="I127" t="str">
        <f t="shared" si="7"/>
        <v/>
      </c>
    </row>
    <row r="128" spans="9:9" x14ac:dyDescent="0.2">
      <c r="I128" t="str">
        <f t="shared" si="7"/>
        <v/>
      </c>
    </row>
    <row r="129" spans="9:9" x14ac:dyDescent="0.2">
      <c r="I129" t="str">
        <f t="shared" si="7"/>
        <v/>
      </c>
    </row>
    <row r="130" spans="9:9" x14ac:dyDescent="0.2">
      <c r="I130" t="str">
        <f t="shared" si="7"/>
        <v/>
      </c>
    </row>
    <row r="131" spans="9:9" x14ac:dyDescent="0.2">
      <c r="I131" t="str">
        <f t="shared" ref="I131:I134" si="10">RIGHT(E131,1)</f>
        <v/>
      </c>
    </row>
    <row r="132" spans="9:9" x14ac:dyDescent="0.2">
      <c r="I132" t="str">
        <f t="shared" si="10"/>
        <v/>
      </c>
    </row>
    <row r="133" spans="9:9" x14ac:dyDescent="0.2">
      <c r="I133" t="str">
        <f t="shared" si="10"/>
        <v/>
      </c>
    </row>
    <row r="134" spans="9:9" x14ac:dyDescent="0.2">
      <c r="I134" t="str">
        <f t="shared" si="10"/>
        <v/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D392-FDD5-AD48-A1D2-0648C8422CEF}">
  <sheetPr>
    <tabColor theme="5" tint="-0.249977111117893"/>
  </sheetPr>
  <dimension ref="A1:L134"/>
  <sheetViews>
    <sheetView workbookViewId="0">
      <selection activeCell="M12" sqref="M12"/>
    </sheetView>
  </sheetViews>
  <sheetFormatPr baseColWidth="10" defaultRowHeight="16" x14ac:dyDescent="0.2"/>
  <cols>
    <col min="7" max="7" width="18.83203125" customWidth="1"/>
  </cols>
  <sheetData>
    <row r="1" spans="1:12" x14ac:dyDescent="0.2">
      <c r="A1" t="s">
        <v>0</v>
      </c>
      <c r="B1" t="s">
        <v>1</v>
      </c>
      <c r="C1" t="s">
        <v>160</v>
      </c>
      <c r="D1" t="s">
        <v>161</v>
      </c>
      <c r="E1" t="s">
        <v>162</v>
      </c>
      <c r="G1" t="s">
        <v>166</v>
      </c>
      <c r="H1" t="s">
        <v>167</v>
      </c>
      <c r="I1" t="s">
        <v>355</v>
      </c>
      <c r="J1" t="s">
        <v>359</v>
      </c>
      <c r="L1" t="s">
        <v>382</v>
      </c>
    </row>
    <row r="2" spans="1:12" x14ac:dyDescent="0.2">
      <c r="A2" t="s">
        <v>144</v>
      </c>
      <c r="B2" t="s">
        <v>145</v>
      </c>
      <c r="C2">
        <v>46100</v>
      </c>
      <c r="D2">
        <v>93</v>
      </c>
      <c r="E2">
        <v>9</v>
      </c>
      <c r="G2" t="str">
        <f>IF(C2&gt;=1000,MID(C2,2,1),"")</f>
        <v>6</v>
      </c>
      <c r="H2" t="str">
        <f>IF(D2&gt;=100,RIGHT(D2,1),"")</f>
        <v/>
      </c>
      <c r="I2" t="str">
        <f>RIGHT(E2,1)</f>
        <v>9</v>
      </c>
      <c r="J2">
        <f>IF(C2&gt;0,C2/100,"")</f>
        <v>461</v>
      </c>
      <c r="L2" t="str">
        <f>LEFT(E2)</f>
        <v>9</v>
      </c>
    </row>
    <row r="3" spans="1:12" x14ac:dyDescent="0.2">
      <c r="A3" t="s">
        <v>51</v>
      </c>
      <c r="B3" t="s">
        <v>3</v>
      </c>
      <c r="C3">
        <v>32000</v>
      </c>
      <c r="D3">
        <v>90</v>
      </c>
      <c r="E3">
        <v>10</v>
      </c>
      <c r="G3" t="str">
        <f t="shared" ref="G3:G66" si="0">IF(C3&gt;=1000,MID(C3,2,1),"")</f>
        <v>2</v>
      </c>
      <c r="H3" t="str">
        <f t="shared" ref="H3:H66" si="1">IF(D3&gt;=100,RIGHT(D3,1),"")</f>
        <v/>
      </c>
      <c r="I3" t="str">
        <f t="shared" ref="I3:I66" si="2">RIGHT(E3,1)</f>
        <v>0</v>
      </c>
      <c r="J3">
        <f t="shared" ref="J3:J66" si="3">IF(C3&gt;0,C3/100,"")</f>
        <v>320</v>
      </c>
      <c r="L3" t="str">
        <f t="shared" ref="L3:L66" si="4">LEFT(E3)</f>
        <v>1</v>
      </c>
    </row>
    <row r="4" spans="1:12" x14ac:dyDescent="0.2">
      <c r="A4" t="s">
        <v>13</v>
      </c>
      <c r="B4" t="s">
        <v>14</v>
      </c>
      <c r="C4">
        <v>114300</v>
      </c>
      <c r="D4">
        <v>316</v>
      </c>
      <c r="E4">
        <v>38</v>
      </c>
      <c r="G4" t="str">
        <f t="shared" si="0"/>
        <v>1</v>
      </c>
      <c r="H4" t="str">
        <f t="shared" si="1"/>
        <v>6</v>
      </c>
      <c r="I4" t="str">
        <f t="shared" si="2"/>
        <v>8</v>
      </c>
      <c r="J4">
        <f t="shared" si="3"/>
        <v>1143</v>
      </c>
      <c r="L4" t="str">
        <f t="shared" si="4"/>
        <v>3</v>
      </c>
    </row>
    <row r="5" spans="1:12" x14ac:dyDescent="0.2">
      <c r="A5" t="s">
        <v>151</v>
      </c>
      <c r="B5" t="s">
        <v>22</v>
      </c>
      <c r="C5">
        <v>28400</v>
      </c>
      <c r="D5">
        <v>50</v>
      </c>
      <c r="E5">
        <v>5</v>
      </c>
      <c r="G5" t="str">
        <f t="shared" si="0"/>
        <v>8</v>
      </c>
      <c r="H5" t="str">
        <f t="shared" si="1"/>
        <v/>
      </c>
      <c r="I5" t="str">
        <f t="shared" si="2"/>
        <v>5</v>
      </c>
      <c r="J5">
        <f t="shared" si="3"/>
        <v>284</v>
      </c>
      <c r="L5" t="str">
        <f t="shared" si="4"/>
        <v>5</v>
      </c>
    </row>
    <row r="6" spans="1:12" x14ac:dyDescent="0.2">
      <c r="A6" t="s">
        <v>41</v>
      </c>
      <c r="B6" t="s">
        <v>3</v>
      </c>
      <c r="C6">
        <v>45000</v>
      </c>
      <c r="D6">
        <v>112</v>
      </c>
      <c r="E6">
        <v>8</v>
      </c>
      <c r="G6" t="str">
        <f t="shared" si="0"/>
        <v>5</v>
      </c>
      <c r="H6" t="str">
        <f t="shared" si="1"/>
        <v>2</v>
      </c>
      <c r="I6" t="str">
        <f t="shared" si="2"/>
        <v>8</v>
      </c>
      <c r="J6">
        <f t="shared" si="3"/>
        <v>450</v>
      </c>
      <c r="L6" t="str">
        <f t="shared" si="4"/>
        <v>8</v>
      </c>
    </row>
    <row r="7" spans="1:12" x14ac:dyDescent="0.2">
      <c r="A7" t="s">
        <v>50</v>
      </c>
      <c r="B7" t="s">
        <v>17</v>
      </c>
      <c r="C7">
        <v>26400</v>
      </c>
      <c r="D7">
        <v>39</v>
      </c>
      <c r="E7">
        <v>4</v>
      </c>
      <c r="G7" t="str">
        <f t="shared" si="0"/>
        <v>6</v>
      </c>
      <c r="H7" t="str">
        <f t="shared" si="1"/>
        <v/>
      </c>
      <c r="I7" t="str">
        <f t="shared" si="2"/>
        <v>4</v>
      </c>
      <c r="J7">
        <f t="shared" si="3"/>
        <v>264</v>
      </c>
      <c r="L7" t="str">
        <f t="shared" si="4"/>
        <v>4</v>
      </c>
    </row>
    <row r="8" spans="1:12" x14ac:dyDescent="0.2">
      <c r="A8" t="s">
        <v>18</v>
      </c>
      <c r="B8" t="s">
        <v>3</v>
      </c>
      <c r="C8">
        <v>127100</v>
      </c>
      <c r="D8">
        <v>295</v>
      </c>
      <c r="E8">
        <v>25</v>
      </c>
      <c r="G8" t="str">
        <f t="shared" si="0"/>
        <v>2</v>
      </c>
      <c r="H8" t="str">
        <f t="shared" si="1"/>
        <v>5</v>
      </c>
      <c r="I8" t="str">
        <f t="shared" si="2"/>
        <v>5</v>
      </c>
      <c r="J8">
        <f t="shared" si="3"/>
        <v>1271</v>
      </c>
      <c r="L8" t="str">
        <f t="shared" si="4"/>
        <v>2</v>
      </c>
    </row>
    <row r="9" spans="1:12" x14ac:dyDescent="0.2">
      <c r="A9" t="s">
        <v>141</v>
      </c>
      <c r="B9" t="s">
        <v>3</v>
      </c>
      <c r="C9">
        <v>72400</v>
      </c>
      <c r="D9">
        <v>135</v>
      </c>
      <c r="E9">
        <v>16</v>
      </c>
      <c r="G9" t="str">
        <f t="shared" si="0"/>
        <v>2</v>
      </c>
      <c r="H9" t="str">
        <f t="shared" si="1"/>
        <v>5</v>
      </c>
      <c r="I9" t="str">
        <f t="shared" si="2"/>
        <v>6</v>
      </c>
      <c r="J9">
        <f t="shared" si="3"/>
        <v>724</v>
      </c>
      <c r="L9" t="str">
        <f t="shared" si="4"/>
        <v>1</v>
      </c>
    </row>
    <row r="10" spans="1:12" x14ac:dyDescent="0.2">
      <c r="A10" t="s">
        <v>53</v>
      </c>
      <c r="B10" t="s">
        <v>35</v>
      </c>
      <c r="C10">
        <v>31200</v>
      </c>
      <c r="D10">
        <v>125</v>
      </c>
      <c r="E10">
        <v>16</v>
      </c>
      <c r="G10" t="str">
        <f t="shared" si="0"/>
        <v>1</v>
      </c>
      <c r="H10" t="str">
        <f t="shared" si="1"/>
        <v>5</v>
      </c>
      <c r="I10" t="str">
        <f t="shared" si="2"/>
        <v>6</v>
      </c>
      <c r="J10">
        <f t="shared" si="3"/>
        <v>312</v>
      </c>
      <c r="L10" t="str">
        <f t="shared" si="4"/>
        <v>1</v>
      </c>
    </row>
    <row r="11" spans="1:12" x14ac:dyDescent="0.2">
      <c r="A11" t="s">
        <v>32</v>
      </c>
      <c r="B11" t="s">
        <v>33</v>
      </c>
      <c r="C11">
        <v>81200</v>
      </c>
      <c r="D11">
        <v>237</v>
      </c>
      <c r="E11">
        <v>20</v>
      </c>
      <c r="G11" t="str">
        <f t="shared" si="0"/>
        <v>1</v>
      </c>
      <c r="H11" t="str">
        <f t="shared" si="1"/>
        <v>7</v>
      </c>
      <c r="I11" t="str">
        <f t="shared" si="2"/>
        <v>0</v>
      </c>
      <c r="J11">
        <f t="shared" si="3"/>
        <v>812</v>
      </c>
      <c r="L11" t="str">
        <f t="shared" si="4"/>
        <v>2</v>
      </c>
    </row>
    <row r="12" spans="1:12" x14ac:dyDescent="0.2">
      <c r="A12" t="s">
        <v>68</v>
      </c>
      <c r="B12" t="s">
        <v>69</v>
      </c>
      <c r="C12">
        <v>22300</v>
      </c>
      <c r="D12">
        <v>43</v>
      </c>
      <c r="E12">
        <v>5</v>
      </c>
      <c r="G12" t="str">
        <f t="shared" si="0"/>
        <v>2</v>
      </c>
      <c r="H12" t="str">
        <f t="shared" si="1"/>
        <v/>
      </c>
      <c r="I12" t="str">
        <f t="shared" si="2"/>
        <v>5</v>
      </c>
      <c r="J12">
        <f t="shared" si="3"/>
        <v>223</v>
      </c>
      <c r="L12" t="str">
        <f t="shared" si="4"/>
        <v>5</v>
      </c>
    </row>
    <row r="13" spans="1:12" x14ac:dyDescent="0.2">
      <c r="A13" t="s">
        <v>21</v>
      </c>
      <c r="B13" t="s">
        <v>22</v>
      </c>
      <c r="C13">
        <v>80300</v>
      </c>
      <c r="D13">
        <v>132</v>
      </c>
      <c r="E13">
        <v>13</v>
      </c>
      <c r="G13" t="str">
        <f t="shared" si="0"/>
        <v>0</v>
      </c>
      <c r="H13" t="str">
        <f t="shared" si="1"/>
        <v>2</v>
      </c>
      <c r="I13" t="str">
        <f t="shared" si="2"/>
        <v>3</v>
      </c>
      <c r="J13">
        <f t="shared" si="3"/>
        <v>803</v>
      </c>
      <c r="L13" t="str">
        <f t="shared" si="4"/>
        <v>1</v>
      </c>
    </row>
    <row r="14" spans="1:12" x14ac:dyDescent="0.2">
      <c r="A14" t="s">
        <v>140</v>
      </c>
      <c r="B14" t="s">
        <v>24</v>
      </c>
      <c r="C14">
        <v>70200</v>
      </c>
      <c r="D14">
        <v>215</v>
      </c>
      <c r="E14">
        <v>14</v>
      </c>
      <c r="G14" t="str">
        <f t="shared" si="0"/>
        <v>0</v>
      </c>
      <c r="H14" t="str">
        <f t="shared" si="1"/>
        <v>5</v>
      </c>
      <c r="I14" t="str">
        <f t="shared" si="2"/>
        <v>4</v>
      </c>
      <c r="J14">
        <f t="shared" si="3"/>
        <v>702</v>
      </c>
      <c r="L14" t="str">
        <f t="shared" si="4"/>
        <v>1</v>
      </c>
    </row>
    <row r="15" spans="1:12" x14ac:dyDescent="0.2">
      <c r="A15" t="s">
        <v>61</v>
      </c>
      <c r="B15" t="s">
        <v>14</v>
      </c>
      <c r="C15">
        <v>24300</v>
      </c>
      <c r="D15">
        <v>69</v>
      </c>
      <c r="E15">
        <v>9</v>
      </c>
      <c r="G15" t="str">
        <f t="shared" si="0"/>
        <v>4</v>
      </c>
      <c r="H15" t="str">
        <f t="shared" si="1"/>
        <v/>
      </c>
      <c r="I15" t="str">
        <f t="shared" si="2"/>
        <v>9</v>
      </c>
      <c r="J15">
        <f t="shared" si="3"/>
        <v>243</v>
      </c>
      <c r="L15" t="str">
        <f t="shared" si="4"/>
        <v>9</v>
      </c>
    </row>
    <row r="16" spans="1:12" x14ac:dyDescent="0.2">
      <c r="A16" t="s">
        <v>52</v>
      </c>
      <c r="B16" t="s">
        <v>14</v>
      </c>
      <c r="C16">
        <v>32200</v>
      </c>
      <c r="D16">
        <v>104</v>
      </c>
      <c r="E16">
        <v>12</v>
      </c>
      <c r="G16" t="str">
        <f t="shared" si="0"/>
        <v>2</v>
      </c>
      <c r="H16" t="str">
        <f t="shared" si="1"/>
        <v>4</v>
      </c>
      <c r="I16" t="str">
        <f t="shared" si="2"/>
        <v>2</v>
      </c>
      <c r="J16">
        <f t="shared" si="3"/>
        <v>322</v>
      </c>
      <c r="L16" t="str">
        <f t="shared" si="4"/>
        <v>1</v>
      </c>
    </row>
    <row r="17" spans="1:12" x14ac:dyDescent="0.2">
      <c r="A17" t="s">
        <v>11</v>
      </c>
      <c r="B17" t="s">
        <v>12</v>
      </c>
      <c r="C17">
        <v>154900</v>
      </c>
      <c r="D17">
        <v>346</v>
      </c>
      <c r="E17">
        <v>40</v>
      </c>
      <c r="G17" t="str">
        <f t="shared" si="0"/>
        <v>5</v>
      </c>
      <c r="H17" t="str">
        <f t="shared" si="1"/>
        <v>6</v>
      </c>
      <c r="I17" t="str">
        <f t="shared" si="2"/>
        <v>0</v>
      </c>
      <c r="J17">
        <f t="shared" si="3"/>
        <v>1549</v>
      </c>
      <c r="L17" t="str">
        <f t="shared" si="4"/>
        <v>4</v>
      </c>
    </row>
    <row r="18" spans="1:12" x14ac:dyDescent="0.2">
      <c r="A18" t="s">
        <v>25</v>
      </c>
      <c r="B18" t="s">
        <v>3</v>
      </c>
      <c r="C18">
        <v>81800</v>
      </c>
      <c r="D18">
        <v>210</v>
      </c>
      <c r="E18">
        <v>16</v>
      </c>
      <c r="G18" t="str">
        <f t="shared" si="0"/>
        <v>1</v>
      </c>
      <c r="H18" t="str">
        <f t="shared" si="1"/>
        <v>0</v>
      </c>
      <c r="I18" t="str">
        <f t="shared" si="2"/>
        <v>6</v>
      </c>
      <c r="J18">
        <f t="shared" si="3"/>
        <v>818</v>
      </c>
      <c r="L18" t="str">
        <f t="shared" si="4"/>
        <v>1</v>
      </c>
    </row>
    <row r="19" spans="1:12" x14ac:dyDescent="0.2">
      <c r="A19" t="s">
        <v>66</v>
      </c>
      <c r="B19" t="s">
        <v>67</v>
      </c>
      <c r="C19">
        <v>22200</v>
      </c>
      <c r="D19">
        <v>45</v>
      </c>
      <c r="E19">
        <v>4</v>
      </c>
      <c r="G19" t="str">
        <f t="shared" si="0"/>
        <v>2</v>
      </c>
      <c r="H19" t="str">
        <f t="shared" si="1"/>
        <v/>
      </c>
      <c r="I19" t="str">
        <f t="shared" si="2"/>
        <v>4</v>
      </c>
      <c r="J19">
        <f t="shared" si="3"/>
        <v>222</v>
      </c>
      <c r="L19" t="str">
        <f t="shared" si="4"/>
        <v>4</v>
      </c>
    </row>
    <row r="20" spans="1:12" x14ac:dyDescent="0.2">
      <c r="A20" t="s">
        <v>7</v>
      </c>
      <c r="B20" t="s">
        <v>8</v>
      </c>
      <c r="C20">
        <v>215700</v>
      </c>
      <c r="D20">
        <v>352</v>
      </c>
      <c r="E20">
        <v>33</v>
      </c>
      <c r="G20" t="str">
        <f t="shared" si="0"/>
        <v>1</v>
      </c>
      <c r="H20" t="str">
        <f t="shared" si="1"/>
        <v>2</v>
      </c>
      <c r="I20" t="str">
        <f t="shared" si="2"/>
        <v>3</v>
      </c>
      <c r="J20">
        <f t="shared" si="3"/>
        <v>2157</v>
      </c>
      <c r="L20" t="str">
        <f t="shared" si="4"/>
        <v>3</v>
      </c>
    </row>
    <row r="21" spans="1:12" x14ac:dyDescent="0.2">
      <c r="A21" t="s">
        <v>10</v>
      </c>
      <c r="B21" t="s">
        <v>3</v>
      </c>
      <c r="C21">
        <v>220600</v>
      </c>
      <c r="D21">
        <v>516</v>
      </c>
      <c r="E21">
        <v>45</v>
      </c>
      <c r="G21" t="str">
        <f t="shared" si="0"/>
        <v>2</v>
      </c>
      <c r="H21" t="str">
        <f t="shared" si="1"/>
        <v>6</v>
      </c>
      <c r="I21" t="str">
        <f t="shared" si="2"/>
        <v>5</v>
      </c>
      <c r="J21">
        <f t="shared" si="3"/>
        <v>2206</v>
      </c>
      <c r="L21" t="str">
        <f t="shared" si="4"/>
        <v>4</v>
      </c>
    </row>
    <row r="22" spans="1:12" x14ac:dyDescent="0.2">
      <c r="A22" t="s">
        <v>54</v>
      </c>
      <c r="B22" t="s">
        <v>55</v>
      </c>
      <c r="C22">
        <v>34900</v>
      </c>
      <c r="D22">
        <v>72</v>
      </c>
      <c r="E22">
        <v>8</v>
      </c>
      <c r="G22" t="str">
        <f t="shared" si="0"/>
        <v>4</v>
      </c>
      <c r="H22" t="str">
        <f t="shared" si="1"/>
        <v/>
      </c>
      <c r="I22" t="str">
        <f t="shared" si="2"/>
        <v>8</v>
      </c>
      <c r="J22">
        <f t="shared" si="3"/>
        <v>349</v>
      </c>
      <c r="L22" t="str">
        <f t="shared" si="4"/>
        <v>8</v>
      </c>
    </row>
    <row r="23" spans="1:12" x14ac:dyDescent="0.2">
      <c r="A23" t="s">
        <v>155</v>
      </c>
      <c r="B23" t="s">
        <v>8</v>
      </c>
      <c r="C23">
        <v>23400</v>
      </c>
      <c r="D23">
        <v>68</v>
      </c>
      <c r="E23">
        <v>7</v>
      </c>
      <c r="G23" t="str">
        <f t="shared" si="0"/>
        <v>3</v>
      </c>
      <c r="H23" t="str">
        <f t="shared" si="1"/>
        <v/>
      </c>
      <c r="I23" t="str">
        <f t="shared" si="2"/>
        <v>7</v>
      </c>
      <c r="J23">
        <f t="shared" si="3"/>
        <v>234</v>
      </c>
      <c r="L23" t="str">
        <f t="shared" si="4"/>
        <v>7</v>
      </c>
    </row>
    <row r="24" spans="1:12" x14ac:dyDescent="0.2">
      <c r="A24" t="s">
        <v>28</v>
      </c>
      <c r="B24" t="s">
        <v>17</v>
      </c>
      <c r="C24">
        <v>94000</v>
      </c>
      <c r="D24">
        <v>108</v>
      </c>
      <c r="E24">
        <v>12</v>
      </c>
      <c r="G24" t="str">
        <f t="shared" si="0"/>
        <v>4</v>
      </c>
      <c r="H24" t="str">
        <f t="shared" si="1"/>
        <v>8</v>
      </c>
      <c r="I24" t="str">
        <f t="shared" si="2"/>
        <v>2</v>
      </c>
      <c r="J24">
        <f t="shared" si="3"/>
        <v>940</v>
      </c>
      <c r="L24" t="str">
        <f t="shared" si="4"/>
        <v>1</v>
      </c>
    </row>
    <row r="25" spans="1:12" x14ac:dyDescent="0.2">
      <c r="A25" t="s">
        <v>43</v>
      </c>
      <c r="B25" t="s">
        <v>3</v>
      </c>
      <c r="C25">
        <v>38800</v>
      </c>
      <c r="D25">
        <v>180</v>
      </c>
      <c r="E25">
        <v>17</v>
      </c>
      <c r="G25" t="str">
        <f t="shared" si="0"/>
        <v>8</v>
      </c>
      <c r="H25" t="str">
        <f t="shared" si="1"/>
        <v>0</v>
      </c>
      <c r="I25" t="str">
        <f t="shared" si="2"/>
        <v>7</v>
      </c>
      <c r="J25">
        <f t="shared" si="3"/>
        <v>388</v>
      </c>
      <c r="L25" t="str">
        <f t="shared" si="4"/>
        <v>1</v>
      </c>
    </row>
    <row r="26" spans="1:12" x14ac:dyDescent="0.2">
      <c r="A26" t="s">
        <v>86</v>
      </c>
      <c r="B26" t="s">
        <v>37</v>
      </c>
      <c r="C26">
        <v>115000</v>
      </c>
      <c r="D26">
        <v>182</v>
      </c>
      <c r="E26">
        <v>17</v>
      </c>
      <c r="G26" t="str">
        <f t="shared" si="0"/>
        <v>1</v>
      </c>
      <c r="H26" t="str">
        <f t="shared" si="1"/>
        <v>2</v>
      </c>
      <c r="I26" t="str">
        <f t="shared" si="2"/>
        <v>7</v>
      </c>
      <c r="J26">
        <f t="shared" si="3"/>
        <v>1150</v>
      </c>
      <c r="L26" t="str">
        <f t="shared" si="4"/>
        <v>1</v>
      </c>
    </row>
    <row r="27" spans="1:12" x14ac:dyDescent="0.2">
      <c r="A27" t="s">
        <v>47</v>
      </c>
      <c r="B27" t="s">
        <v>48</v>
      </c>
      <c r="C27">
        <v>30000</v>
      </c>
      <c r="D27">
        <v>178</v>
      </c>
      <c r="E27">
        <v>23</v>
      </c>
      <c r="G27" t="str">
        <f t="shared" si="0"/>
        <v>0</v>
      </c>
      <c r="H27" t="str">
        <f t="shared" si="1"/>
        <v>8</v>
      </c>
      <c r="I27" t="str">
        <f t="shared" si="2"/>
        <v>3</v>
      </c>
      <c r="J27">
        <f t="shared" si="3"/>
        <v>300</v>
      </c>
      <c r="L27" t="str">
        <f t="shared" si="4"/>
        <v>2</v>
      </c>
    </row>
    <row r="28" spans="1:12" x14ac:dyDescent="0.2">
      <c r="A28" t="s">
        <v>34</v>
      </c>
      <c r="B28" t="s">
        <v>35</v>
      </c>
      <c r="C28">
        <v>51200</v>
      </c>
      <c r="D28">
        <v>205</v>
      </c>
      <c r="E28">
        <v>25</v>
      </c>
      <c r="G28" t="str">
        <f t="shared" si="0"/>
        <v>1</v>
      </c>
      <c r="H28" t="str">
        <f t="shared" si="1"/>
        <v>5</v>
      </c>
      <c r="I28" t="str">
        <f t="shared" si="2"/>
        <v>5</v>
      </c>
      <c r="J28">
        <f t="shared" si="3"/>
        <v>512</v>
      </c>
      <c r="L28" t="str">
        <f t="shared" si="4"/>
        <v>2</v>
      </c>
    </row>
    <row r="29" spans="1:12" x14ac:dyDescent="0.2">
      <c r="A29" t="s">
        <v>142</v>
      </c>
      <c r="B29" t="s">
        <v>22</v>
      </c>
      <c r="C29">
        <v>69800</v>
      </c>
      <c r="D29">
        <v>87</v>
      </c>
      <c r="E29">
        <v>11</v>
      </c>
      <c r="G29" t="str">
        <f t="shared" si="0"/>
        <v>9</v>
      </c>
      <c r="H29" t="str">
        <f t="shared" si="1"/>
        <v/>
      </c>
      <c r="I29" t="str">
        <f t="shared" si="2"/>
        <v>1</v>
      </c>
      <c r="J29">
        <f t="shared" si="3"/>
        <v>698</v>
      </c>
      <c r="L29" t="str">
        <f t="shared" si="4"/>
        <v>1</v>
      </c>
    </row>
    <row r="30" spans="1:12" x14ac:dyDescent="0.2">
      <c r="A30" t="s">
        <v>2</v>
      </c>
      <c r="B30" t="s">
        <v>3</v>
      </c>
      <c r="C30">
        <v>384500</v>
      </c>
      <c r="D30">
        <v>818</v>
      </c>
      <c r="E30">
        <v>66</v>
      </c>
      <c r="G30" t="str">
        <f t="shared" si="0"/>
        <v>8</v>
      </c>
      <c r="H30" t="str">
        <f t="shared" si="1"/>
        <v>8</v>
      </c>
      <c r="I30" t="str">
        <f t="shared" si="2"/>
        <v>6</v>
      </c>
      <c r="J30">
        <f t="shared" si="3"/>
        <v>3845</v>
      </c>
      <c r="L30" t="str">
        <f t="shared" si="4"/>
        <v>6</v>
      </c>
    </row>
    <row r="31" spans="1:12" x14ac:dyDescent="0.2">
      <c r="A31" t="s">
        <v>152</v>
      </c>
      <c r="B31" t="s">
        <v>30</v>
      </c>
      <c r="C31">
        <v>25500</v>
      </c>
      <c r="D31">
        <v>92</v>
      </c>
      <c r="E31">
        <v>9</v>
      </c>
      <c r="G31" t="str">
        <f t="shared" si="0"/>
        <v>5</v>
      </c>
      <c r="H31" t="str">
        <f t="shared" si="1"/>
        <v/>
      </c>
      <c r="I31" t="str">
        <f t="shared" si="2"/>
        <v>9</v>
      </c>
      <c r="J31">
        <f t="shared" si="3"/>
        <v>255</v>
      </c>
      <c r="L31" t="str">
        <f t="shared" si="4"/>
        <v>9</v>
      </c>
    </row>
    <row r="32" spans="1:12" x14ac:dyDescent="0.2">
      <c r="A32" t="s">
        <v>156</v>
      </c>
      <c r="B32" t="s">
        <v>5</v>
      </c>
      <c r="C32">
        <v>112200</v>
      </c>
      <c r="D32">
        <v>128</v>
      </c>
      <c r="E32">
        <v>12</v>
      </c>
      <c r="G32" t="str">
        <f t="shared" si="0"/>
        <v>1</v>
      </c>
      <c r="H32" t="str">
        <f t="shared" si="1"/>
        <v>8</v>
      </c>
      <c r="I32" t="str">
        <f t="shared" si="2"/>
        <v>2</v>
      </c>
      <c r="J32">
        <f t="shared" si="3"/>
        <v>1122</v>
      </c>
      <c r="L32" t="str">
        <f t="shared" si="4"/>
        <v>1</v>
      </c>
    </row>
    <row r="33" spans="1:12" x14ac:dyDescent="0.2">
      <c r="A33" t="s">
        <v>29</v>
      </c>
      <c r="B33" t="s">
        <v>30</v>
      </c>
      <c r="C33">
        <v>160100</v>
      </c>
      <c r="D33">
        <v>277</v>
      </c>
      <c r="E33">
        <v>22</v>
      </c>
      <c r="G33" t="str">
        <f t="shared" si="0"/>
        <v>6</v>
      </c>
      <c r="H33" t="str">
        <f t="shared" si="1"/>
        <v>7</v>
      </c>
      <c r="I33" t="str">
        <f t="shared" si="2"/>
        <v>2</v>
      </c>
      <c r="J33">
        <f t="shared" si="3"/>
        <v>1601</v>
      </c>
      <c r="L33" t="str">
        <f t="shared" si="4"/>
        <v>2</v>
      </c>
    </row>
    <row r="34" spans="1:12" x14ac:dyDescent="0.2">
      <c r="A34" t="s">
        <v>49</v>
      </c>
      <c r="B34" t="s">
        <v>17</v>
      </c>
      <c r="C34">
        <v>34600</v>
      </c>
      <c r="D34">
        <v>66</v>
      </c>
      <c r="E34">
        <v>9</v>
      </c>
      <c r="G34" t="str">
        <f t="shared" si="0"/>
        <v>4</v>
      </c>
      <c r="H34" t="str">
        <f t="shared" si="1"/>
        <v/>
      </c>
      <c r="I34" t="str">
        <f t="shared" si="2"/>
        <v>9</v>
      </c>
      <c r="J34">
        <f t="shared" si="3"/>
        <v>346</v>
      </c>
      <c r="L34" t="str">
        <f t="shared" si="4"/>
        <v>9</v>
      </c>
    </row>
    <row r="35" spans="1:12" x14ac:dyDescent="0.2">
      <c r="A35" t="s">
        <v>36</v>
      </c>
      <c r="B35" t="s">
        <v>37</v>
      </c>
      <c r="C35">
        <v>51800</v>
      </c>
      <c r="D35">
        <v>83</v>
      </c>
      <c r="E35">
        <v>9</v>
      </c>
      <c r="G35" t="str">
        <f t="shared" si="0"/>
        <v>1</v>
      </c>
      <c r="H35" t="str">
        <f t="shared" si="1"/>
        <v/>
      </c>
      <c r="I35" t="str">
        <f t="shared" si="2"/>
        <v>9</v>
      </c>
      <c r="J35">
        <f t="shared" si="3"/>
        <v>518</v>
      </c>
      <c r="L35" t="str">
        <f t="shared" si="4"/>
        <v>9</v>
      </c>
    </row>
    <row r="36" spans="1:12" x14ac:dyDescent="0.2">
      <c r="A36" t="s">
        <v>38</v>
      </c>
      <c r="B36" t="s">
        <v>3</v>
      </c>
      <c r="C36">
        <v>53100</v>
      </c>
      <c r="D36">
        <v>127</v>
      </c>
      <c r="E36">
        <v>11</v>
      </c>
      <c r="G36" t="str">
        <f t="shared" si="0"/>
        <v>3</v>
      </c>
      <c r="H36" t="str">
        <f t="shared" si="1"/>
        <v>7</v>
      </c>
      <c r="I36" t="str">
        <f t="shared" si="2"/>
        <v>1</v>
      </c>
      <c r="J36">
        <f t="shared" si="3"/>
        <v>531</v>
      </c>
      <c r="L36" t="str">
        <f t="shared" si="4"/>
        <v>1</v>
      </c>
    </row>
    <row r="37" spans="1:12" x14ac:dyDescent="0.2">
      <c r="A37" t="s">
        <v>26</v>
      </c>
      <c r="B37" t="s">
        <v>27</v>
      </c>
      <c r="C37">
        <v>66000</v>
      </c>
      <c r="D37">
        <v>148</v>
      </c>
      <c r="E37">
        <v>16</v>
      </c>
      <c r="G37" t="str">
        <f t="shared" si="0"/>
        <v>6</v>
      </c>
      <c r="H37" t="str">
        <f t="shared" si="1"/>
        <v>8</v>
      </c>
      <c r="I37" t="str">
        <f t="shared" si="2"/>
        <v>6</v>
      </c>
      <c r="J37">
        <f t="shared" si="3"/>
        <v>660</v>
      </c>
      <c r="L37" t="str">
        <f t="shared" si="4"/>
        <v>1</v>
      </c>
    </row>
    <row r="38" spans="1:12" x14ac:dyDescent="0.2">
      <c r="A38" t="s">
        <v>15</v>
      </c>
      <c r="B38" t="s">
        <v>14</v>
      </c>
      <c r="C38">
        <v>110500</v>
      </c>
      <c r="D38">
        <v>293</v>
      </c>
      <c r="E38">
        <v>35</v>
      </c>
      <c r="G38" t="str">
        <f t="shared" si="0"/>
        <v>1</v>
      </c>
      <c r="H38" t="str">
        <f t="shared" si="1"/>
        <v>3</v>
      </c>
      <c r="I38" t="str">
        <f t="shared" si="2"/>
        <v>5</v>
      </c>
      <c r="J38">
        <f t="shared" si="3"/>
        <v>1105</v>
      </c>
      <c r="L38" t="str">
        <f t="shared" si="4"/>
        <v>3</v>
      </c>
    </row>
    <row r="39" spans="1:12" x14ac:dyDescent="0.2">
      <c r="A39" t="s">
        <v>39</v>
      </c>
      <c r="B39" t="s">
        <v>14</v>
      </c>
      <c r="C39">
        <v>50800</v>
      </c>
      <c r="D39">
        <v>156</v>
      </c>
      <c r="E39">
        <v>22</v>
      </c>
      <c r="G39" t="str">
        <f t="shared" si="0"/>
        <v>0</v>
      </c>
      <c r="H39" t="str">
        <f t="shared" si="1"/>
        <v>6</v>
      </c>
      <c r="I39" t="str">
        <f t="shared" si="2"/>
        <v>2</v>
      </c>
      <c r="J39">
        <f t="shared" si="3"/>
        <v>508</v>
      </c>
      <c r="L39" t="str">
        <f t="shared" si="4"/>
        <v>2</v>
      </c>
    </row>
    <row r="40" spans="1:12" x14ac:dyDescent="0.2">
      <c r="A40" t="s">
        <v>9</v>
      </c>
      <c r="B40" t="s">
        <v>9</v>
      </c>
      <c r="C40">
        <v>242400</v>
      </c>
      <c r="D40">
        <v>333</v>
      </c>
      <c r="E40">
        <v>30</v>
      </c>
      <c r="G40" t="str">
        <f t="shared" si="0"/>
        <v>4</v>
      </c>
      <c r="H40" t="str">
        <f t="shared" si="1"/>
        <v>3</v>
      </c>
      <c r="I40" t="str">
        <f t="shared" si="2"/>
        <v>0</v>
      </c>
      <c r="J40">
        <f t="shared" si="3"/>
        <v>2424</v>
      </c>
      <c r="L40" t="str">
        <f t="shared" si="4"/>
        <v>3</v>
      </c>
    </row>
    <row r="41" spans="1:12" x14ac:dyDescent="0.2">
      <c r="A41" t="s">
        <v>153</v>
      </c>
      <c r="B41" t="s">
        <v>154</v>
      </c>
      <c r="C41">
        <v>23100</v>
      </c>
      <c r="D41">
        <v>60</v>
      </c>
      <c r="E41">
        <v>11</v>
      </c>
      <c r="G41" t="str">
        <f t="shared" si="0"/>
        <v>3</v>
      </c>
      <c r="H41" t="str">
        <f t="shared" si="1"/>
        <v/>
      </c>
      <c r="I41" t="str">
        <f t="shared" si="2"/>
        <v>1</v>
      </c>
      <c r="J41">
        <f t="shared" si="3"/>
        <v>231</v>
      </c>
      <c r="L41" t="str">
        <f t="shared" si="4"/>
        <v>1</v>
      </c>
    </row>
    <row r="42" spans="1:12" x14ac:dyDescent="0.2">
      <c r="A42" t="s">
        <v>16</v>
      </c>
      <c r="B42" t="s">
        <v>17</v>
      </c>
      <c r="C42">
        <v>152900</v>
      </c>
      <c r="D42">
        <v>224</v>
      </c>
      <c r="E42">
        <v>22</v>
      </c>
      <c r="G42" t="str">
        <f t="shared" si="0"/>
        <v>5</v>
      </c>
      <c r="H42" t="str">
        <f t="shared" si="1"/>
        <v>4</v>
      </c>
      <c r="I42" t="str">
        <f t="shared" si="2"/>
        <v>2</v>
      </c>
      <c r="J42">
        <f t="shared" si="3"/>
        <v>1529</v>
      </c>
      <c r="L42" t="str">
        <f t="shared" si="4"/>
        <v>2</v>
      </c>
    </row>
    <row r="43" spans="1:12" x14ac:dyDescent="0.2">
      <c r="A43" t="s">
        <v>157</v>
      </c>
      <c r="B43" t="s">
        <v>158</v>
      </c>
      <c r="C43">
        <v>31400</v>
      </c>
      <c r="D43">
        <v>85</v>
      </c>
      <c r="E43">
        <v>16</v>
      </c>
      <c r="G43" t="str">
        <f t="shared" si="0"/>
        <v>1</v>
      </c>
      <c r="H43" t="str">
        <f t="shared" si="1"/>
        <v/>
      </c>
      <c r="I43" t="str">
        <f t="shared" si="2"/>
        <v>6</v>
      </c>
      <c r="J43">
        <f t="shared" si="3"/>
        <v>314</v>
      </c>
      <c r="L43" t="str">
        <f t="shared" si="4"/>
        <v>1</v>
      </c>
    </row>
    <row r="44" spans="1:12" x14ac:dyDescent="0.2">
      <c r="A44" t="s">
        <v>45</v>
      </c>
      <c r="B44" t="s">
        <v>46</v>
      </c>
      <c r="C44">
        <v>22600</v>
      </c>
      <c r="D44">
        <v>76</v>
      </c>
      <c r="E44">
        <v>9</v>
      </c>
      <c r="G44" t="str">
        <f t="shared" si="0"/>
        <v>2</v>
      </c>
      <c r="H44" t="str">
        <f t="shared" si="1"/>
        <v/>
      </c>
      <c r="I44" t="str">
        <f t="shared" si="2"/>
        <v>9</v>
      </c>
      <c r="J44">
        <f t="shared" si="3"/>
        <v>226</v>
      </c>
      <c r="L44" t="str">
        <f t="shared" si="4"/>
        <v>9</v>
      </c>
    </row>
    <row r="45" spans="1:12" x14ac:dyDescent="0.2">
      <c r="A45" t="s">
        <v>6</v>
      </c>
      <c r="B45" t="s">
        <v>3</v>
      </c>
      <c r="C45">
        <v>342400</v>
      </c>
      <c r="D45">
        <v>756</v>
      </c>
      <c r="E45">
        <v>82</v>
      </c>
      <c r="G45" t="str">
        <f t="shared" si="0"/>
        <v>4</v>
      </c>
      <c r="H45" t="str">
        <f t="shared" si="1"/>
        <v>6</v>
      </c>
      <c r="I45" t="str">
        <f t="shared" si="2"/>
        <v>2</v>
      </c>
      <c r="J45">
        <f t="shared" si="3"/>
        <v>3424</v>
      </c>
      <c r="L45" t="str">
        <f t="shared" si="4"/>
        <v>8</v>
      </c>
    </row>
    <row r="46" spans="1:12" x14ac:dyDescent="0.2">
      <c r="A46" t="s">
        <v>4</v>
      </c>
      <c r="B46" t="s">
        <v>5</v>
      </c>
      <c r="C46">
        <v>292300</v>
      </c>
      <c r="D46">
        <v>262</v>
      </c>
      <c r="E46">
        <v>18</v>
      </c>
      <c r="G46" t="str">
        <f t="shared" si="0"/>
        <v>9</v>
      </c>
      <c r="H46" t="str">
        <f t="shared" si="1"/>
        <v>2</v>
      </c>
      <c r="I46" t="str">
        <f t="shared" si="2"/>
        <v>8</v>
      </c>
      <c r="J46">
        <f t="shared" si="3"/>
        <v>2923</v>
      </c>
      <c r="L46" t="str">
        <f t="shared" si="4"/>
        <v>1</v>
      </c>
    </row>
    <row r="47" spans="1:12" x14ac:dyDescent="0.2">
      <c r="A47" t="s">
        <v>19</v>
      </c>
      <c r="B47" t="s">
        <v>20</v>
      </c>
      <c r="C47">
        <v>108400</v>
      </c>
      <c r="D47">
        <v>184</v>
      </c>
      <c r="E47">
        <v>20</v>
      </c>
      <c r="G47" t="str">
        <f t="shared" si="0"/>
        <v>0</v>
      </c>
      <c r="H47" t="str">
        <f t="shared" si="1"/>
        <v>4</v>
      </c>
      <c r="I47" t="str">
        <f t="shared" si="2"/>
        <v>0</v>
      </c>
      <c r="J47">
        <f t="shared" si="3"/>
        <v>1084</v>
      </c>
      <c r="L47" t="str">
        <f t="shared" si="4"/>
        <v>2</v>
      </c>
    </row>
    <row r="48" spans="1:12" x14ac:dyDescent="0.2">
      <c r="A48" t="s">
        <v>44</v>
      </c>
      <c r="B48" t="s">
        <v>20</v>
      </c>
      <c r="C48">
        <v>46400</v>
      </c>
      <c r="D48">
        <v>90</v>
      </c>
      <c r="E48">
        <v>11</v>
      </c>
      <c r="G48" t="str">
        <f t="shared" si="0"/>
        <v>6</v>
      </c>
      <c r="H48" t="str">
        <f t="shared" si="1"/>
        <v/>
      </c>
      <c r="I48" t="str">
        <f t="shared" si="2"/>
        <v>1</v>
      </c>
      <c r="J48">
        <f t="shared" si="3"/>
        <v>464</v>
      </c>
      <c r="L48" t="str">
        <f t="shared" si="4"/>
        <v>1</v>
      </c>
    </row>
    <row r="49" spans="1:12" x14ac:dyDescent="0.2">
      <c r="A49" t="s">
        <v>148</v>
      </c>
      <c r="B49" t="s">
        <v>149</v>
      </c>
      <c r="C49">
        <v>31500</v>
      </c>
      <c r="D49">
        <v>74</v>
      </c>
      <c r="E49">
        <v>7</v>
      </c>
      <c r="G49" t="str">
        <f t="shared" si="0"/>
        <v>1</v>
      </c>
      <c r="H49" t="str">
        <f t="shared" si="1"/>
        <v/>
      </c>
      <c r="I49" t="str">
        <f t="shared" si="2"/>
        <v>7</v>
      </c>
      <c r="J49">
        <f t="shared" si="3"/>
        <v>315</v>
      </c>
      <c r="L49" t="str">
        <f t="shared" si="4"/>
        <v>7</v>
      </c>
    </row>
    <row r="50" spans="1:12" x14ac:dyDescent="0.2">
      <c r="A50" t="s">
        <v>159</v>
      </c>
      <c r="B50" t="s">
        <v>3</v>
      </c>
      <c r="C50">
        <v>28900</v>
      </c>
      <c r="D50">
        <v>97</v>
      </c>
      <c r="E50">
        <v>12</v>
      </c>
      <c r="G50" t="str">
        <f t="shared" si="0"/>
        <v>8</v>
      </c>
      <c r="H50" t="str">
        <f t="shared" si="1"/>
        <v/>
      </c>
      <c r="I50" t="str">
        <f t="shared" si="2"/>
        <v>2</v>
      </c>
      <c r="J50">
        <f t="shared" si="3"/>
        <v>289</v>
      </c>
      <c r="L50" t="str">
        <f t="shared" si="4"/>
        <v>1</v>
      </c>
    </row>
    <row r="51" spans="1:12" x14ac:dyDescent="0.2">
      <c r="A51" t="s">
        <v>23</v>
      </c>
      <c r="B51" t="s">
        <v>24</v>
      </c>
      <c r="C51">
        <v>77800</v>
      </c>
      <c r="D51">
        <v>180</v>
      </c>
      <c r="E51">
        <v>10</v>
      </c>
      <c r="G51" t="str">
        <f t="shared" si="0"/>
        <v>7</v>
      </c>
      <c r="H51" t="str">
        <f t="shared" si="1"/>
        <v>0</v>
      </c>
      <c r="I51" t="str">
        <f t="shared" si="2"/>
        <v>0</v>
      </c>
      <c r="J51">
        <f t="shared" si="3"/>
        <v>778</v>
      </c>
      <c r="L51" t="str">
        <f t="shared" si="4"/>
        <v>1</v>
      </c>
    </row>
    <row r="52" spans="1:12" x14ac:dyDescent="0.2">
      <c r="G52" t="str">
        <f t="shared" si="0"/>
        <v/>
      </c>
      <c r="H52" t="str">
        <f t="shared" si="1"/>
        <v/>
      </c>
      <c r="I52" t="str">
        <f t="shared" si="2"/>
        <v/>
      </c>
      <c r="L52" t="str">
        <f t="shared" si="4"/>
        <v/>
      </c>
    </row>
    <row r="53" spans="1:12" x14ac:dyDescent="0.2">
      <c r="G53" t="str">
        <f t="shared" si="0"/>
        <v/>
      </c>
      <c r="H53" t="str">
        <f t="shared" si="1"/>
        <v/>
      </c>
      <c r="I53" t="str">
        <f t="shared" si="2"/>
        <v/>
      </c>
      <c r="J53" t="str">
        <f t="shared" si="3"/>
        <v/>
      </c>
      <c r="L53" t="str">
        <f t="shared" si="4"/>
        <v/>
      </c>
    </row>
    <row r="54" spans="1:12" x14ac:dyDescent="0.2">
      <c r="G54" t="str">
        <f t="shared" si="0"/>
        <v/>
      </c>
      <c r="H54" t="str">
        <f t="shared" si="1"/>
        <v/>
      </c>
      <c r="I54" t="str">
        <f t="shared" si="2"/>
        <v/>
      </c>
      <c r="J54" t="str">
        <f t="shared" si="3"/>
        <v/>
      </c>
      <c r="L54" t="str">
        <f t="shared" si="4"/>
        <v/>
      </c>
    </row>
    <row r="55" spans="1:12" x14ac:dyDescent="0.2">
      <c r="G55" t="str">
        <f t="shared" si="0"/>
        <v/>
      </c>
      <c r="H55" t="str">
        <f t="shared" si="1"/>
        <v/>
      </c>
      <c r="I55" t="str">
        <f t="shared" si="2"/>
        <v/>
      </c>
      <c r="J55" t="str">
        <f t="shared" si="3"/>
        <v/>
      </c>
      <c r="L55" t="str">
        <f t="shared" si="4"/>
        <v/>
      </c>
    </row>
    <row r="56" spans="1:12" x14ac:dyDescent="0.2">
      <c r="G56" t="str">
        <f t="shared" si="0"/>
        <v/>
      </c>
      <c r="H56" t="str">
        <f t="shared" si="1"/>
        <v/>
      </c>
      <c r="I56" t="str">
        <f t="shared" si="2"/>
        <v/>
      </c>
      <c r="J56" t="str">
        <f t="shared" si="3"/>
        <v/>
      </c>
      <c r="L56" t="str">
        <f t="shared" si="4"/>
        <v/>
      </c>
    </row>
    <row r="57" spans="1:12" x14ac:dyDescent="0.2">
      <c r="G57" t="str">
        <f t="shared" si="0"/>
        <v/>
      </c>
      <c r="H57" t="str">
        <f t="shared" si="1"/>
        <v/>
      </c>
      <c r="I57" t="str">
        <f t="shared" si="2"/>
        <v/>
      </c>
      <c r="J57" t="str">
        <f t="shared" si="3"/>
        <v/>
      </c>
      <c r="L57" t="str">
        <f t="shared" si="4"/>
        <v/>
      </c>
    </row>
    <row r="58" spans="1:12" x14ac:dyDescent="0.2">
      <c r="G58" t="str">
        <f t="shared" si="0"/>
        <v/>
      </c>
      <c r="H58" t="str">
        <f t="shared" si="1"/>
        <v/>
      </c>
      <c r="I58" t="str">
        <f t="shared" si="2"/>
        <v/>
      </c>
      <c r="J58" t="str">
        <f t="shared" si="3"/>
        <v/>
      </c>
      <c r="L58" t="str">
        <f t="shared" si="4"/>
        <v/>
      </c>
    </row>
    <row r="59" spans="1:12" x14ac:dyDescent="0.2">
      <c r="G59" t="str">
        <f t="shared" si="0"/>
        <v/>
      </c>
      <c r="H59" t="str">
        <f t="shared" si="1"/>
        <v/>
      </c>
      <c r="I59" t="str">
        <f t="shared" si="2"/>
        <v/>
      </c>
      <c r="J59" t="str">
        <f t="shared" si="3"/>
        <v/>
      </c>
      <c r="L59" t="str">
        <f t="shared" si="4"/>
        <v/>
      </c>
    </row>
    <row r="60" spans="1:12" x14ac:dyDescent="0.2">
      <c r="G60" t="str">
        <f t="shared" si="0"/>
        <v/>
      </c>
      <c r="H60" t="str">
        <f t="shared" si="1"/>
        <v/>
      </c>
      <c r="I60" t="str">
        <f t="shared" si="2"/>
        <v/>
      </c>
      <c r="J60" t="str">
        <f t="shared" si="3"/>
        <v/>
      </c>
      <c r="L60" t="str">
        <f t="shared" si="4"/>
        <v/>
      </c>
    </row>
    <row r="61" spans="1:12" x14ac:dyDescent="0.2">
      <c r="G61" t="str">
        <f t="shared" si="0"/>
        <v/>
      </c>
      <c r="H61" t="str">
        <f t="shared" si="1"/>
        <v/>
      </c>
      <c r="I61" t="str">
        <f t="shared" si="2"/>
        <v/>
      </c>
      <c r="J61" t="str">
        <f t="shared" si="3"/>
        <v/>
      </c>
      <c r="L61" t="str">
        <f t="shared" si="4"/>
        <v/>
      </c>
    </row>
    <row r="62" spans="1:12" x14ac:dyDescent="0.2">
      <c r="G62" t="str">
        <f t="shared" si="0"/>
        <v/>
      </c>
      <c r="H62" t="str">
        <f t="shared" si="1"/>
        <v/>
      </c>
      <c r="I62" t="str">
        <f t="shared" si="2"/>
        <v/>
      </c>
      <c r="J62" t="str">
        <f t="shared" si="3"/>
        <v/>
      </c>
      <c r="L62" t="str">
        <f t="shared" si="4"/>
        <v/>
      </c>
    </row>
    <row r="63" spans="1:12" x14ac:dyDescent="0.2">
      <c r="G63" t="str">
        <f t="shared" si="0"/>
        <v/>
      </c>
      <c r="H63" t="str">
        <f t="shared" si="1"/>
        <v/>
      </c>
      <c r="I63" t="str">
        <f t="shared" si="2"/>
        <v/>
      </c>
      <c r="J63" t="str">
        <f t="shared" si="3"/>
        <v/>
      </c>
      <c r="L63" t="str">
        <f t="shared" si="4"/>
        <v/>
      </c>
    </row>
    <row r="64" spans="1:12" x14ac:dyDescent="0.2">
      <c r="G64" t="str">
        <f t="shared" si="0"/>
        <v/>
      </c>
      <c r="H64" t="str">
        <f t="shared" si="1"/>
        <v/>
      </c>
      <c r="I64" t="str">
        <f t="shared" si="2"/>
        <v/>
      </c>
      <c r="J64" t="str">
        <f t="shared" si="3"/>
        <v/>
      </c>
      <c r="L64" t="str">
        <f t="shared" si="4"/>
        <v/>
      </c>
    </row>
    <row r="65" spans="7:12" x14ac:dyDescent="0.2">
      <c r="G65" t="str">
        <f t="shared" si="0"/>
        <v/>
      </c>
      <c r="H65" t="str">
        <f t="shared" si="1"/>
        <v/>
      </c>
      <c r="I65" t="str">
        <f t="shared" si="2"/>
        <v/>
      </c>
      <c r="J65" t="str">
        <f t="shared" si="3"/>
        <v/>
      </c>
      <c r="L65" t="str">
        <f t="shared" si="4"/>
        <v/>
      </c>
    </row>
    <row r="66" spans="7:12" x14ac:dyDescent="0.2">
      <c r="G66" t="str">
        <f t="shared" si="0"/>
        <v/>
      </c>
      <c r="H66" t="str">
        <f t="shared" si="1"/>
        <v/>
      </c>
      <c r="I66" t="str">
        <f t="shared" si="2"/>
        <v/>
      </c>
      <c r="J66" t="str">
        <f t="shared" si="3"/>
        <v/>
      </c>
      <c r="L66" t="str">
        <f t="shared" si="4"/>
        <v/>
      </c>
    </row>
    <row r="67" spans="7:12" x14ac:dyDescent="0.2">
      <c r="G67" t="str">
        <f t="shared" ref="G67:G97" si="5">IF(C67&gt;=1000,MID(C67,2,1),"")</f>
        <v/>
      </c>
      <c r="H67" t="str">
        <f t="shared" ref="H67:H97" si="6">IF(D67&gt;=100,RIGHT(D67,1),"")</f>
        <v/>
      </c>
      <c r="I67" t="str">
        <f t="shared" ref="I67:I130" si="7">RIGHT(E67,1)</f>
        <v/>
      </c>
      <c r="J67" t="str">
        <f t="shared" ref="J67:J97" si="8">IF(C67&gt;0,C67/100,"")</f>
        <v/>
      </c>
      <c r="L67" t="str">
        <f t="shared" ref="L67:L97" si="9">LEFT(E67)</f>
        <v/>
      </c>
    </row>
    <row r="68" spans="7:12" x14ac:dyDescent="0.2">
      <c r="G68" t="str">
        <f t="shared" si="5"/>
        <v/>
      </c>
      <c r="H68" t="str">
        <f t="shared" si="6"/>
        <v/>
      </c>
      <c r="I68" t="str">
        <f t="shared" si="7"/>
        <v/>
      </c>
      <c r="J68" t="str">
        <f t="shared" si="8"/>
        <v/>
      </c>
      <c r="L68" t="str">
        <f t="shared" si="9"/>
        <v/>
      </c>
    </row>
    <row r="69" spans="7:12" x14ac:dyDescent="0.2">
      <c r="G69" t="str">
        <f t="shared" si="5"/>
        <v/>
      </c>
      <c r="H69" t="str">
        <f t="shared" si="6"/>
        <v/>
      </c>
      <c r="I69" t="str">
        <f t="shared" si="7"/>
        <v/>
      </c>
      <c r="J69" t="str">
        <f t="shared" si="8"/>
        <v/>
      </c>
      <c r="L69" t="str">
        <f t="shared" si="9"/>
        <v/>
      </c>
    </row>
    <row r="70" spans="7:12" x14ac:dyDescent="0.2">
      <c r="G70" t="str">
        <f t="shared" si="5"/>
        <v/>
      </c>
      <c r="H70" t="str">
        <f t="shared" si="6"/>
        <v/>
      </c>
      <c r="I70" t="str">
        <f t="shared" si="7"/>
        <v/>
      </c>
      <c r="J70" t="str">
        <f t="shared" si="8"/>
        <v/>
      </c>
      <c r="L70" t="str">
        <f t="shared" si="9"/>
        <v/>
      </c>
    </row>
    <row r="71" spans="7:12" x14ac:dyDescent="0.2">
      <c r="G71" t="str">
        <f t="shared" si="5"/>
        <v/>
      </c>
      <c r="H71" t="str">
        <f t="shared" si="6"/>
        <v/>
      </c>
      <c r="I71" t="str">
        <f t="shared" si="7"/>
        <v/>
      </c>
      <c r="J71" t="str">
        <f t="shared" si="8"/>
        <v/>
      </c>
      <c r="L71" t="str">
        <f t="shared" si="9"/>
        <v/>
      </c>
    </row>
    <row r="72" spans="7:12" x14ac:dyDescent="0.2">
      <c r="G72" t="str">
        <f t="shared" si="5"/>
        <v/>
      </c>
      <c r="H72" t="str">
        <f t="shared" si="6"/>
        <v/>
      </c>
      <c r="I72" t="str">
        <f t="shared" si="7"/>
        <v/>
      </c>
      <c r="J72" t="str">
        <f t="shared" si="8"/>
        <v/>
      </c>
      <c r="L72" t="str">
        <f t="shared" si="9"/>
        <v/>
      </c>
    </row>
    <row r="73" spans="7:12" x14ac:dyDescent="0.2">
      <c r="G73" t="str">
        <f t="shared" si="5"/>
        <v/>
      </c>
      <c r="H73" t="str">
        <f t="shared" si="6"/>
        <v/>
      </c>
      <c r="I73" t="str">
        <f t="shared" si="7"/>
        <v/>
      </c>
      <c r="J73" t="str">
        <f t="shared" si="8"/>
        <v/>
      </c>
      <c r="L73" t="str">
        <f t="shared" si="9"/>
        <v/>
      </c>
    </row>
    <row r="74" spans="7:12" x14ac:dyDescent="0.2">
      <c r="G74" t="str">
        <f t="shared" si="5"/>
        <v/>
      </c>
      <c r="H74" t="str">
        <f t="shared" si="6"/>
        <v/>
      </c>
      <c r="I74" t="str">
        <f t="shared" si="7"/>
        <v/>
      </c>
      <c r="J74" t="str">
        <f t="shared" si="8"/>
        <v/>
      </c>
      <c r="L74" t="str">
        <f t="shared" si="9"/>
        <v/>
      </c>
    </row>
    <row r="75" spans="7:12" x14ac:dyDescent="0.2">
      <c r="G75" t="str">
        <f t="shared" si="5"/>
        <v/>
      </c>
      <c r="H75" t="str">
        <f t="shared" si="6"/>
        <v/>
      </c>
      <c r="I75" t="str">
        <f t="shared" si="7"/>
        <v/>
      </c>
      <c r="J75" t="str">
        <f t="shared" si="8"/>
        <v/>
      </c>
      <c r="L75" t="str">
        <f t="shared" si="9"/>
        <v/>
      </c>
    </row>
    <row r="76" spans="7:12" x14ac:dyDescent="0.2">
      <c r="G76" t="str">
        <f t="shared" si="5"/>
        <v/>
      </c>
      <c r="H76" t="str">
        <f t="shared" si="6"/>
        <v/>
      </c>
      <c r="I76" t="str">
        <f t="shared" si="7"/>
        <v/>
      </c>
      <c r="J76" t="str">
        <f t="shared" si="8"/>
        <v/>
      </c>
      <c r="L76" t="str">
        <f t="shared" si="9"/>
        <v/>
      </c>
    </row>
    <row r="77" spans="7:12" x14ac:dyDescent="0.2">
      <c r="G77" t="str">
        <f t="shared" si="5"/>
        <v/>
      </c>
      <c r="H77" t="str">
        <f t="shared" si="6"/>
        <v/>
      </c>
      <c r="I77" t="str">
        <f t="shared" si="7"/>
        <v/>
      </c>
      <c r="J77" t="str">
        <f t="shared" si="8"/>
        <v/>
      </c>
      <c r="L77" t="str">
        <f t="shared" si="9"/>
        <v/>
      </c>
    </row>
    <row r="78" spans="7:12" x14ac:dyDescent="0.2">
      <c r="G78" t="str">
        <f t="shared" si="5"/>
        <v/>
      </c>
      <c r="H78" t="str">
        <f t="shared" si="6"/>
        <v/>
      </c>
      <c r="I78" t="str">
        <f t="shared" si="7"/>
        <v/>
      </c>
      <c r="J78" t="str">
        <f t="shared" si="8"/>
        <v/>
      </c>
      <c r="L78" t="str">
        <f t="shared" si="9"/>
        <v/>
      </c>
    </row>
    <row r="79" spans="7:12" x14ac:dyDescent="0.2">
      <c r="G79" t="str">
        <f t="shared" si="5"/>
        <v/>
      </c>
      <c r="H79" t="str">
        <f t="shared" si="6"/>
        <v/>
      </c>
      <c r="I79" t="str">
        <f t="shared" si="7"/>
        <v/>
      </c>
      <c r="J79" t="str">
        <f t="shared" si="8"/>
        <v/>
      </c>
      <c r="L79" t="str">
        <f t="shared" si="9"/>
        <v/>
      </c>
    </row>
    <row r="80" spans="7:12" x14ac:dyDescent="0.2">
      <c r="G80" t="str">
        <f t="shared" si="5"/>
        <v/>
      </c>
      <c r="H80" t="str">
        <f t="shared" si="6"/>
        <v/>
      </c>
      <c r="I80" t="str">
        <f t="shared" si="7"/>
        <v/>
      </c>
      <c r="J80" t="str">
        <f t="shared" si="8"/>
        <v/>
      </c>
      <c r="L80" t="str">
        <f t="shared" si="9"/>
        <v/>
      </c>
    </row>
    <row r="81" spans="7:12" x14ac:dyDescent="0.2">
      <c r="G81" t="str">
        <f t="shared" si="5"/>
        <v/>
      </c>
      <c r="H81" t="str">
        <f t="shared" si="6"/>
        <v/>
      </c>
      <c r="I81" t="str">
        <f t="shared" si="7"/>
        <v/>
      </c>
      <c r="J81" t="str">
        <f t="shared" si="8"/>
        <v/>
      </c>
      <c r="L81" t="str">
        <f t="shared" si="9"/>
        <v/>
      </c>
    </row>
    <row r="82" spans="7:12" x14ac:dyDescent="0.2">
      <c r="G82" t="str">
        <f t="shared" si="5"/>
        <v/>
      </c>
      <c r="H82" t="str">
        <f t="shared" si="6"/>
        <v/>
      </c>
      <c r="I82" t="str">
        <f t="shared" si="7"/>
        <v/>
      </c>
      <c r="J82" t="str">
        <f t="shared" si="8"/>
        <v/>
      </c>
      <c r="L82" t="str">
        <f t="shared" si="9"/>
        <v/>
      </c>
    </row>
    <row r="83" spans="7:12" x14ac:dyDescent="0.2">
      <c r="G83" t="str">
        <f t="shared" si="5"/>
        <v/>
      </c>
      <c r="H83" t="str">
        <f t="shared" si="6"/>
        <v/>
      </c>
      <c r="I83" t="str">
        <f t="shared" si="7"/>
        <v/>
      </c>
      <c r="J83" t="str">
        <f t="shared" si="8"/>
        <v/>
      </c>
      <c r="L83" t="str">
        <f t="shared" si="9"/>
        <v/>
      </c>
    </row>
    <row r="84" spans="7:12" x14ac:dyDescent="0.2">
      <c r="G84" t="str">
        <f t="shared" si="5"/>
        <v/>
      </c>
      <c r="H84" t="str">
        <f t="shared" si="6"/>
        <v/>
      </c>
      <c r="I84" t="str">
        <f t="shared" si="7"/>
        <v/>
      </c>
      <c r="J84" t="str">
        <f t="shared" si="8"/>
        <v/>
      </c>
      <c r="L84" t="str">
        <f t="shared" si="9"/>
        <v/>
      </c>
    </row>
    <row r="85" spans="7:12" x14ac:dyDescent="0.2">
      <c r="G85" t="str">
        <f t="shared" si="5"/>
        <v/>
      </c>
      <c r="H85" t="str">
        <f t="shared" si="6"/>
        <v/>
      </c>
      <c r="I85" t="str">
        <f t="shared" si="7"/>
        <v/>
      </c>
      <c r="J85" t="str">
        <f t="shared" si="8"/>
        <v/>
      </c>
      <c r="L85" t="str">
        <f t="shared" si="9"/>
        <v/>
      </c>
    </row>
    <row r="86" spans="7:12" x14ac:dyDescent="0.2">
      <c r="G86" t="str">
        <f t="shared" si="5"/>
        <v/>
      </c>
      <c r="H86" t="str">
        <f t="shared" si="6"/>
        <v/>
      </c>
      <c r="I86" t="str">
        <f t="shared" si="7"/>
        <v/>
      </c>
      <c r="J86" t="str">
        <f t="shared" si="8"/>
        <v/>
      </c>
      <c r="L86" t="str">
        <f t="shared" si="9"/>
        <v/>
      </c>
    </row>
    <row r="87" spans="7:12" x14ac:dyDescent="0.2">
      <c r="G87" t="str">
        <f t="shared" si="5"/>
        <v/>
      </c>
      <c r="H87" t="str">
        <f t="shared" si="6"/>
        <v/>
      </c>
      <c r="I87" t="str">
        <f t="shared" si="7"/>
        <v/>
      </c>
      <c r="J87" t="str">
        <f t="shared" si="8"/>
        <v/>
      </c>
      <c r="L87" t="str">
        <f t="shared" si="9"/>
        <v/>
      </c>
    </row>
    <row r="88" spans="7:12" x14ac:dyDescent="0.2">
      <c r="G88" t="str">
        <f t="shared" si="5"/>
        <v/>
      </c>
      <c r="H88" t="str">
        <f t="shared" si="6"/>
        <v/>
      </c>
      <c r="I88" t="str">
        <f t="shared" si="7"/>
        <v/>
      </c>
      <c r="J88" t="str">
        <f t="shared" si="8"/>
        <v/>
      </c>
      <c r="L88" t="str">
        <f t="shared" si="9"/>
        <v/>
      </c>
    </row>
    <row r="89" spans="7:12" x14ac:dyDescent="0.2">
      <c r="G89" t="str">
        <f t="shared" si="5"/>
        <v/>
      </c>
      <c r="H89" t="str">
        <f t="shared" si="6"/>
        <v/>
      </c>
      <c r="I89" t="str">
        <f t="shared" si="7"/>
        <v/>
      </c>
      <c r="J89" t="str">
        <f t="shared" si="8"/>
        <v/>
      </c>
      <c r="L89" t="str">
        <f t="shared" si="9"/>
        <v/>
      </c>
    </row>
    <row r="90" spans="7:12" x14ac:dyDescent="0.2">
      <c r="G90" t="str">
        <f t="shared" si="5"/>
        <v/>
      </c>
      <c r="H90" t="str">
        <f t="shared" si="6"/>
        <v/>
      </c>
      <c r="I90" t="str">
        <f t="shared" si="7"/>
        <v/>
      </c>
      <c r="J90" t="str">
        <f t="shared" si="8"/>
        <v/>
      </c>
      <c r="L90" t="str">
        <f t="shared" si="9"/>
        <v/>
      </c>
    </row>
    <row r="91" spans="7:12" x14ac:dyDescent="0.2">
      <c r="G91" t="str">
        <f t="shared" si="5"/>
        <v/>
      </c>
      <c r="H91" t="str">
        <f t="shared" si="6"/>
        <v/>
      </c>
      <c r="I91" t="str">
        <f t="shared" si="7"/>
        <v/>
      </c>
      <c r="J91" t="str">
        <f t="shared" si="8"/>
        <v/>
      </c>
      <c r="L91" t="str">
        <f t="shared" si="9"/>
        <v/>
      </c>
    </row>
    <row r="92" spans="7:12" x14ac:dyDescent="0.2">
      <c r="G92" t="str">
        <f t="shared" si="5"/>
        <v/>
      </c>
      <c r="H92" t="str">
        <f t="shared" si="6"/>
        <v/>
      </c>
      <c r="I92" t="str">
        <f t="shared" si="7"/>
        <v/>
      </c>
      <c r="J92" t="str">
        <f t="shared" si="8"/>
        <v/>
      </c>
      <c r="L92" t="str">
        <f t="shared" si="9"/>
        <v/>
      </c>
    </row>
    <row r="93" spans="7:12" x14ac:dyDescent="0.2">
      <c r="G93" t="str">
        <f t="shared" si="5"/>
        <v/>
      </c>
      <c r="H93" t="str">
        <f t="shared" si="6"/>
        <v/>
      </c>
      <c r="I93" t="str">
        <f t="shared" si="7"/>
        <v/>
      </c>
      <c r="J93" t="str">
        <f t="shared" si="8"/>
        <v/>
      </c>
      <c r="L93" t="str">
        <f t="shared" si="9"/>
        <v/>
      </c>
    </row>
    <row r="94" spans="7:12" x14ac:dyDescent="0.2">
      <c r="G94" t="str">
        <f t="shared" si="5"/>
        <v/>
      </c>
      <c r="H94" t="str">
        <f t="shared" si="6"/>
        <v/>
      </c>
      <c r="I94" t="str">
        <f t="shared" si="7"/>
        <v/>
      </c>
      <c r="J94" t="str">
        <f t="shared" si="8"/>
        <v/>
      </c>
      <c r="L94" t="str">
        <f t="shared" si="9"/>
        <v/>
      </c>
    </row>
    <row r="95" spans="7:12" x14ac:dyDescent="0.2">
      <c r="G95" t="str">
        <f t="shared" si="5"/>
        <v/>
      </c>
      <c r="H95" t="str">
        <f t="shared" si="6"/>
        <v/>
      </c>
      <c r="I95" t="str">
        <f t="shared" si="7"/>
        <v/>
      </c>
      <c r="J95" t="str">
        <f t="shared" si="8"/>
        <v/>
      </c>
      <c r="L95" t="str">
        <f t="shared" si="9"/>
        <v/>
      </c>
    </row>
    <row r="96" spans="7:12" x14ac:dyDescent="0.2">
      <c r="G96" t="str">
        <f t="shared" si="5"/>
        <v/>
      </c>
      <c r="H96" t="str">
        <f t="shared" si="6"/>
        <v/>
      </c>
      <c r="I96" t="str">
        <f t="shared" si="7"/>
        <v/>
      </c>
      <c r="J96" t="str">
        <f t="shared" si="8"/>
        <v/>
      </c>
      <c r="L96" t="str">
        <f t="shared" si="9"/>
        <v/>
      </c>
    </row>
    <row r="97" spans="7:12" x14ac:dyDescent="0.2">
      <c r="G97" t="str">
        <f t="shared" si="5"/>
        <v/>
      </c>
      <c r="H97" t="str">
        <f t="shared" si="6"/>
        <v/>
      </c>
      <c r="I97" t="str">
        <f t="shared" si="7"/>
        <v/>
      </c>
      <c r="J97" t="str">
        <f t="shared" si="8"/>
        <v/>
      </c>
      <c r="L97" t="str">
        <f t="shared" si="9"/>
        <v/>
      </c>
    </row>
    <row r="98" spans="7:12" x14ac:dyDescent="0.2">
      <c r="I98" t="str">
        <f t="shared" si="7"/>
        <v/>
      </c>
    </row>
    <row r="99" spans="7:12" x14ac:dyDescent="0.2">
      <c r="I99" t="str">
        <f t="shared" si="7"/>
        <v/>
      </c>
    </row>
    <row r="100" spans="7:12" x14ac:dyDescent="0.2">
      <c r="I100" t="str">
        <f t="shared" si="7"/>
        <v/>
      </c>
    </row>
    <row r="101" spans="7:12" x14ac:dyDescent="0.2">
      <c r="I101" t="str">
        <f t="shared" si="7"/>
        <v/>
      </c>
    </row>
    <row r="102" spans="7:12" x14ac:dyDescent="0.2">
      <c r="I102" t="str">
        <f t="shared" si="7"/>
        <v/>
      </c>
    </row>
    <row r="103" spans="7:12" x14ac:dyDescent="0.2">
      <c r="I103" t="str">
        <f t="shared" si="7"/>
        <v/>
      </c>
    </row>
    <row r="104" spans="7:12" x14ac:dyDescent="0.2">
      <c r="I104" t="str">
        <f t="shared" si="7"/>
        <v/>
      </c>
    </row>
    <row r="105" spans="7:12" x14ac:dyDescent="0.2">
      <c r="I105" t="str">
        <f t="shared" si="7"/>
        <v/>
      </c>
    </row>
    <row r="106" spans="7:12" x14ac:dyDescent="0.2">
      <c r="I106" t="str">
        <f t="shared" si="7"/>
        <v/>
      </c>
    </row>
    <row r="107" spans="7:12" x14ac:dyDescent="0.2">
      <c r="I107" t="str">
        <f t="shared" si="7"/>
        <v/>
      </c>
    </row>
    <row r="108" spans="7:12" x14ac:dyDescent="0.2">
      <c r="I108" t="str">
        <f t="shared" si="7"/>
        <v/>
      </c>
    </row>
    <row r="109" spans="7:12" x14ac:dyDescent="0.2">
      <c r="I109" t="str">
        <f t="shared" si="7"/>
        <v/>
      </c>
    </row>
    <row r="110" spans="7:12" x14ac:dyDescent="0.2">
      <c r="I110" t="str">
        <f t="shared" si="7"/>
        <v/>
      </c>
    </row>
    <row r="111" spans="7:12" x14ac:dyDescent="0.2">
      <c r="I111" t="str">
        <f t="shared" si="7"/>
        <v/>
      </c>
    </row>
    <row r="112" spans="7:12" x14ac:dyDescent="0.2">
      <c r="I112" t="str">
        <f t="shared" si="7"/>
        <v/>
      </c>
    </row>
    <row r="113" spans="9:9" x14ac:dyDescent="0.2">
      <c r="I113" t="str">
        <f t="shared" si="7"/>
        <v/>
      </c>
    </row>
    <row r="114" spans="9:9" x14ac:dyDescent="0.2">
      <c r="I114" t="str">
        <f t="shared" si="7"/>
        <v/>
      </c>
    </row>
    <row r="115" spans="9:9" x14ac:dyDescent="0.2">
      <c r="I115" t="str">
        <f t="shared" si="7"/>
        <v/>
      </c>
    </row>
    <row r="116" spans="9:9" x14ac:dyDescent="0.2">
      <c r="I116" t="str">
        <f t="shared" si="7"/>
        <v/>
      </c>
    </row>
    <row r="117" spans="9:9" x14ac:dyDescent="0.2">
      <c r="I117" t="str">
        <f t="shared" si="7"/>
        <v/>
      </c>
    </row>
    <row r="118" spans="9:9" x14ac:dyDescent="0.2">
      <c r="I118" t="str">
        <f t="shared" si="7"/>
        <v/>
      </c>
    </row>
    <row r="119" spans="9:9" x14ac:dyDescent="0.2">
      <c r="I119" t="str">
        <f t="shared" si="7"/>
        <v/>
      </c>
    </row>
    <row r="120" spans="9:9" x14ac:dyDescent="0.2">
      <c r="I120" t="str">
        <f t="shared" si="7"/>
        <v/>
      </c>
    </row>
    <row r="121" spans="9:9" x14ac:dyDescent="0.2">
      <c r="I121" t="str">
        <f t="shared" si="7"/>
        <v/>
      </c>
    </row>
    <row r="122" spans="9:9" x14ac:dyDescent="0.2">
      <c r="I122" t="str">
        <f t="shared" si="7"/>
        <v/>
      </c>
    </row>
    <row r="123" spans="9:9" x14ac:dyDescent="0.2">
      <c r="I123" t="str">
        <f t="shared" si="7"/>
        <v/>
      </c>
    </row>
    <row r="124" spans="9:9" x14ac:dyDescent="0.2">
      <c r="I124" t="str">
        <f t="shared" si="7"/>
        <v/>
      </c>
    </row>
    <row r="125" spans="9:9" x14ac:dyDescent="0.2">
      <c r="I125" t="str">
        <f t="shared" si="7"/>
        <v/>
      </c>
    </row>
    <row r="126" spans="9:9" x14ac:dyDescent="0.2">
      <c r="I126" t="str">
        <f t="shared" si="7"/>
        <v/>
      </c>
    </row>
    <row r="127" spans="9:9" x14ac:dyDescent="0.2">
      <c r="I127" t="str">
        <f t="shared" si="7"/>
        <v/>
      </c>
    </row>
    <row r="128" spans="9:9" x14ac:dyDescent="0.2">
      <c r="I128" t="str">
        <f t="shared" si="7"/>
        <v/>
      </c>
    </row>
    <row r="129" spans="9:9" x14ac:dyDescent="0.2">
      <c r="I129" t="str">
        <f t="shared" si="7"/>
        <v/>
      </c>
    </row>
    <row r="130" spans="9:9" x14ac:dyDescent="0.2">
      <c r="I130" t="str">
        <f t="shared" si="7"/>
        <v/>
      </c>
    </row>
    <row r="131" spans="9:9" x14ac:dyDescent="0.2">
      <c r="I131" t="str">
        <f t="shared" ref="I131:I134" si="10">RIGHT(E131,1)</f>
        <v/>
      </c>
    </row>
    <row r="132" spans="9:9" x14ac:dyDescent="0.2">
      <c r="I132" t="str">
        <f t="shared" si="10"/>
        <v/>
      </c>
    </row>
    <row r="133" spans="9:9" x14ac:dyDescent="0.2">
      <c r="I133" t="str">
        <f t="shared" si="10"/>
        <v/>
      </c>
    </row>
    <row r="134" spans="9:9" x14ac:dyDescent="0.2">
      <c r="I134" t="str">
        <f t="shared" si="10"/>
        <v/>
      </c>
    </row>
  </sheetData>
  <autoFilter ref="A1:E51" xr:uid="{449BD392-FDD5-AD48-A1D2-0648C8422CEF}">
    <sortState xmlns:xlrd2="http://schemas.microsoft.com/office/spreadsheetml/2017/richdata2" ref="A2:E51">
      <sortCondition ref="A1:A5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FDDB-4301-1940-BFFD-3FF8CA3136C5}">
  <sheetPr>
    <tabColor theme="5" tint="-0.249977111117893"/>
  </sheetPr>
  <dimension ref="A2:M228"/>
  <sheetViews>
    <sheetView topLeftCell="A188" workbookViewId="0">
      <selection activeCell="E236" sqref="E236"/>
    </sheetView>
  </sheetViews>
  <sheetFormatPr baseColWidth="10" defaultRowHeight="16" x14ac:dyDescent="0.2"/>
  <sheetData>
    <row r="2" spans="1:13" x14ac:dyDescent="0.2">
      <c r="B2" t="s">
        <v>335</v>
      </c>
    </row>
    <row r="4" spans="1:13" x14ac:dyDescent="0.2">
      <c r="D4">
        <v>2025</v>
      </c>
      <c r="H4">
        <v>2024</v>
      </c>
      <c r="L4">
        <v>2023</v>
      </c>
    </row>
    <row r="5" spans="1:13" x14ac:dyDescent="0.2">
      <c r="A5" s="12"/>
      <c r="B5" t="s">
        <v>299</v>
      </c>
      <c r="C5" t="s">
        <v>160</v>
      </c>
      <c r="D5" t="s">
        <v>161</v>
      </c>
      <c r="E5" t="s">
        <v>162</v>
      </c>
      <c r="G5" t="s">
        <v>160</v>
      </c>
      <c r="H5" t="s">
        <v>161</v>
      </c>
      <c r="I5" t="s">
        <v>162</v>
      </c>
      <c r="K5" t="s">
        <v>160</v>
      </c>
      <c r="L5" t="s">
        <v>161</v>
      </c>
      <c r="M5" t="s">
        <v>162</v>
      </c>
    </row>
    <row r="6" spans="1:13" x14ac:dyDescent="0.2">
      <c r="B6" t="s">
        <v>144</v>
      </c>
      <c r="C6">
        <v>46100</v>
      </c>
      <c r="D6">
        <v>93</v>
      </c>
      <c r="E6">
        <v>9</v>
      </c>
      <c r="G6">
        <f>_xlfn.XLOOKUP(B6,'cities 2024'!$A$2:$A$66,'cities 2024'!$C$2:$C$66)</f>
        <v>45200</v>
      </c>
      <c r="H6">
        <f>_xlfn.XLOOKUP(B6,'cities 2024'!$A$2:$A$66,'cities 2024'!$D$2:$D$66)</f>
        <v>91</v>
      </c>
      <c r="I6">
        <f>_xlfn.XLOOKUP(B6,'cities 2024'!$A$2:$A$66,'cities 2024'!$E$2:$E$66)</f>
        <v>9</v>
      </c>
      <c r="K6" t="e">
        <f>_xlfn.XLOOKUP(B6,'cities 2023'!$A$2:$A$97,'cities 2023'!$C$2:$C$97)</f>
        <v>#N/A</v>
      </c>
      <c r="L6" t="e">
        <f>_xlfn.XLOOKUP(B6,'cities 2023'!$A$2:$A$97,'cities 2023'!$D$2:$D$97)</f>
        <v>#N/A</v>
      </c>
      <c r="M6" t="e">
        <f>_xlfn.XLOOKUP(B6,'cities 2023'!$A$2:$A$97,'cities 2023'!$E$2:$E$97)</f>
        <v>#N/A</v>
      </c>
    </row>
    <row r="7" spans="1:13" x14ac:dyDescent="0.2">
      <c r="B7" t="s">
        <v>51</v>
      </c>
      <c r="C7">
        <v>32000</v>
      </c>
      <c r="D7">
        <v>90</v>
      </c>
      <c r="E7">
        <v>10</v>
      </c>
      <c r="G7">
        <f>_xlfn.XLOOKUP(B7,'cities 2024'!$A$2:$A$66,'cities 2024'!$C$2:$C$66)</f>
        <v>32700</v>
      </c>
      <c r="H7">
        <f>_xlfn.XLOOKUP(B7,'cities 2024'!$A$2:$A$66,'cities 2024'!$D$2:$D$66)</f>
        <v>92</v>
      </c>
      <c r="I7">
        <f>_xlfn.XLOOKUP(B7,'cities 2024'!$A$2:$A$66,'cities 2024'!$E$2:$E$66)</f>
        <v>10</v>
      </c>
      <c r="K7">
        <f>_xlfn.XLOOKUP(B7,'cities 2023'!$A$2:$A$97,'cities 2023'!$C$2:$C$97)</f>
        <v>30500</v>
      </c>
      <c r="L7">
        <f>_xlfn.XLOOKUP(B7,'cities 2023'!$A$2:$A$97,'cities 2023'!$D$2:$D$97)</f>
        <v>86</v>
      </c>
      <c r="M7">
        <f>_xlfn.XLOOKUP(B7,'cities 2023'!$A$2:$A$97,'cities 2023'!$E$2:$E$97)</f>
        <v>9</v>
      </c>
    </row>
    <row r="8" spans="1:13" x14ac:dyDescent="0.2">
      <c r="B8" t="s">
        <v>13</v>
      </c>
      <c r="C8">
        <v>114300</v>
      </c>
      <c r="D8">
        <v>316</v>
      </c>
      <c r="E8">
        <v>38</v>
      </c>
      <c r="G8">
        <f>_xlfn.XLOOKUP(B8,'cities 2024'!$A$2:$A$66,'cities 2024'!$C$2:$C$66)</f>
        <v>125600</v>
      </c>
      <c r="H8">
        <f>_xlfn.XLOOKUP(B8,'cities 2024'!$A$2:$A$66,'cities 2024'!$D$2:$D$66)</f>
        <v>347</v>
      </c>
      <c r="I8">
        <f>_xlfn.XLOOKUP(B8,'cities 2024'!$A$2:$A$66,'cities 2024'!$E$2:$E$66)</f>
        <v>42</v>
      </c>
      <c r="K8">
        <f>_xlfn.XLOOKUP(B8,'cities 2023'!$A$2:$A$97,'cities 2023'!$C$2:$C$97)</f>
        <v>128200</v>
      </c>
      <c r="L8">
        <f>_xlfn.XLOOKUP(B8,'cities 2023'!$A$2:$A$97,'cities 2023'!$D$2:$D$97)</f>
        <v>354</v>
      </c>
      <c r="M8">
        <f>_xlfn.XLOOKUP(B8,'cities 2023'!$A$2:$A$97,'cities 2023'!$E$2:$E$97)</f>
        <v>43</v>
      </c>
    </row>
    <row r="9" spans="1:13" x14ac:dyDescent="0.2">
      <c r="B9" t="s">
        <v>151</v>
      </c>
      <c r="C9">
        <v>28400</v>
      </c>
      <c r="D9">
        <v>50</v>
      </c>
      <c r="E9">
        <v>5</v>
      </c>
      <c r="G9">
        <f>_xlfn.XLOOKUP(B9,'cities 2024'!$A$2:$A$66,'cities 2024'!$C$2:$C$66)</f>
        <v>26500</v>
      </c>
      <c r="H9">
        <f>_xlfn.XLOOKUP(B9,'cities 2024'!$A$2:$A$66,'cities 2024'!$D$2:$D$66)</f>
        <v>47</v>
      </c>
      <c r="I9">
        <f>_xlfn.XLOOKUP(B9,'cities 2024'!$A$2:$A$66,'cities 2024'!$E$2:$E$66)</f>
        <v>5</v>
      </c>
      <c r="K9" t="e">
        <f>_xlfn.XLOOKUP(B9,'cities 2023'!$A$2:$A$97,'cities 2023'!$C$2:$C$97)</f>
        <v>#N/A</v>
      </c>
      <c r="L9" t="e">
        <f>_xlfn.XLOOKUP(B9,'cities 2023'!$A$2:$A$97,'cities 2023'!$D$2:$D$97)</f>
        <v>#N/A</v>
      </c>
      <c r="M9" t="e">
        <f>_xlfn.XLOOKUP(B9,'cities 2023'!$A$2:$A$97,'cities 2023'!$E$2:$E$97)</f>
        <v>#N/A</v>
      </c>
    </row>
    <row r="10" spans="1:13" x14ac:dyDescent="0.2">
      <c r="B10" t="s">
        <v>41</v>
      </c>
      <c r="C10">
        <v>45000</v>
      </c>
      <c r="D10">
        <v>112</v>
      </c>
      <c r="E10">
        <v>8</v>
      </c>
      <c r="G10">
        <f>_xlfn.XLOOKUP(B10,'cities 2024'!$A$2:$A$66,'cities 2024'!$C$2:$C$66)</f>
        <v>42900</v>
      </c>
      <c r="H10">
        <f>_xlfn.XLOOKUP(B10,'cities 2024'!$A$2:$A$66,'cities 2024'!$D$2:$D$66)</f>
        <v>107</v>
      </c>
      <c r="I10">
        <f>_xlfn.XLOOKUP(B10,'cities 2024'!$A$2:$A$66,'cities 2024'!$E$2:$E$66)</f>
        <v>8</v>
      </c>
      <c r="K10">
        <f>_xlfn.XLOOKUP(B10,'cities 2023'!$A$2:$A$97,'cities 2023'!$C$2:$C$97)</f>
        <v>41700</v>
      </c>
      <c r="L10">
        <f>_xlfn.XLOOKUP(B10,'cities 2023'!$A$2:$A$97,'cities 2023'!$D$2:$D$97)</f>
        <v>104</v>
      </c>
      <c r="M10">
        <f>_xlfn.XLOOKUP(B10,'cities 2023'!$A$2:$A$97,'cities 2023'!$E$2:$E$97)</f>
        <v>8</v>
      </c>
    </row>
    <row r="11" spans="1:13" x14ac:dyDescent="0.2">
      <c r="B11" t="s">
        <v>50</v>
      </c>
      <c r="C11">
        <v>26400</v>
      </c>
      <c r="D11">
        <v>39</v>
      </c>
      <c r="E11">
        <v>4</v>
      </c>
      <c r="G11">
        <f>_xlfn.XLOOKUP(B11,'cities 2024'!$A$2:$A$66,'cities 2024'!$C$2:$C$66)</f>
        <v>27200</v>
      </c>
      <c r="H11">
        <f>_xlfn.XLOOKUP(B11,'cities 2024'!$A$2:$A$66,'cities 2024'!$D$2:$D$66)</f>
        <v>40</v>
      </c>
      <c r="I11">
        <f>_xlfn.XLOOKUP(B11,'cities 2024'!$A$2:$A$66,'cities 2024'!$E$2:$E$66)</f>
        <v>4</v>
      </c>
      <c r="K11">
        <f>_xlfn.XLOOKUP(B11,'cities 2023'!$A$2:$A$97,'cities 2023'!$C$2:$C$97)</f>
        <v>31900</v>
      </c>
      <c r="L11">
        <f>_xlfn.XLOOKUP(B11,'cities 2023'!$A$2:$A$97,'cities 2023'!$D$2:$D$97)</f>
        <v>45</v>
      </c>
      <c r="M11">
        <f>_xlfn.XLOOKUP(B11,'cities 2023'!$A$2:$A$97,'cities 2023'!$E$2:$E$97)</f>
        <v>4</v>
      </c>
    </row>
    <row r="12" spans="1:13" x14ac:dyDescent="0.2">
      <c r="B12" t="s">
        <v>18</v>
      </c>
      <c r="C12">
        <v>127100</v>
      </c>
      <c r="D12">
        <v>295</v>
      </c>
      <c r="E12">
        <v>25</v>
      </c>
      <c r="G12">
        <f>_xlfn.XLOOKUP(B12,'cities 2024'!$A$2:$A$66,'cities 2024'!$C$2:$C$66)</f>
        <v>120500</v>
      </c>
      <c r="H12">
        <f>_xlfn.XLOOKUP(B12,'cities 2024'!$A$2:$A$66,'cities 2024'!$D$2:$D$66)</f>
        <v>290</v>
      </c>
      <c r="I12">
        <f>_xlfn.XLOOKUP(B12,'cities 2024'!$A$2:$A$66,'cities 2024'!$E$2:$E$66)</f>
        <v>24</v>
      </c>
      <c r="K12">
        <f>_xlfn.XLOOKUP(B12,'cities 2023'!$A$2:$A$97,'cities 2023'!$C$2:$C$97)</f>
        <v>124000</v>
      </c>
      <c r="L12">
        <f>_xlfn.XLOOKUP(B12,'cities 2023'!$A$2:$A$97,'cities 2023'!$D$2:$D$97)</f>
        <v>295</v>
      </c>
      <c r="M12">
        <f>_xlfn.XLOOKUP(B12,'cities 2023'!$A$2:$A$97,'cities 2023'!$E$2:$E$97)</f>
        <v>24</v>
      </c>
    </row>
    <row r="13" spans="1:13" x14ac:dyDescent="0.2">
      <c r="B13" t="s">
        <v>141</v>
      </c>
      <c r="C13">
        <v>72400</v>
      </c>
      <c r="D13">
        <v>135</v>
      </c>
      <c r="E13">
        <v>16</v>
      </c>
      <c r="G13">
        <f>_xlfn.XLOOKUP(B13,'cities 2024'!$A$2:$A$66,'cities 2024'!$C$2:$C$66)</f>
        <v>68600</v>
      </c>
      <c r="H13">
        <f>_xlfn.XLOOKUP(B13,'cities 2024'!$A$2:$A$66,'cities 2024'!$D$2:$D$66)</f>
        <v>125</v>
      </c>
      <c r="I13">
        <f>_xlfn.XLOOKUP(B13,'cities 2024'!$A$2:$A$66,'cities 2024'!$E$2:$E$66)</f>
        <v>15</v>
      </c>
      <c r="K13" t="e">
        <f>_xlfn.XLOOKUP(B13,'cities 2023'!$A$2:$A$97,'cities 2023'!$C$2:$C$97)</f>
        <v>#N/A</v>
      </c>
      <c r="L13" t="e">
        <f>_xlfn.XLOOKUP(B13,'cities 2023'!$A$2:$A$97,'cities 2023'!$D$2:$D$97)</f>
        <v>#N/A</v>
      </c>
      <c r="M13" t="e">
        <f>_xlfn.XLOOKUP(B13,'cities 2023'!$A$2:$A$97,'cities 2023'!$E$2:$E$97)</f>
        <v>#N/A</v>
      </c>
    </row>
    <row r="14" spans="1:13" x14ac:dyDescent="0.2">
      <c r="B14" t="s">
        <v>53</v>
      </c>
      <c r="C14">
        <v>31200</v>
      </c>
      <c r="D14">
        <v>125</v>
      </c>
      <c r="E14">
        <v>16</v>
      </c>
      <c r="G14">
        <f>_xlfn.XLOOKUP(B14,'cities 2024'!$A$2:$A$66,'cities 2024'!$C$2:$C$66)</f>
        <v>30700</v>
      </c>
      <c r="H14">
        <f>_xlfn.XLOOKUP(B14,'cities 2024'!$A$2:$A$66,'cities 2024'!$D$2:$D$66)</f>
        <v>123</v>
      </c>
      <c r="I14">
        <f>_xlfn.XLOOKUP(B14,'cities 2024'!$A$2:$A$66,'cities 2024'!$E$2:$E$66)</f>
        <v>16</v>
      </c>
      <c r="K14">
        <f>_xlfn.XLOOKUP(B14,'cities 2023'!$A$2:$A$97,'cities 2023'!$C$2:$C$97)</f>
        <v>30200</v>
      </c>
      <c r="L14">
        <f>_xlfn.XLOOKUP(B14,'cities 2023'!$A$2:$A$97,'cities 2023'!$D$2:$D$97)</f>
        <v>121</v>
      </c>
      <c r="M14">
        <f>_xlfn.XLOOKUP(B14,'cities 2023'!$A$2:$A$97,'cities 2023'!$E$2:$E$97)</f>
        <v>16</v>
      </c>
    </row>
    <row r="15" spans="1:13" x14ac:dyDescent="0.2">
      <c r="B15" t="s">
        <v>32</v>
      </c>
      <c r="C15">
        <v>81200</v>
      </c>
      <c r="D15">
        <v>237</v>
      </c>
      <c r="E15">
        <v>20</v>
      </c>
      <c r="G15">
        <f>_xlfn.XLOOKUP(B15,'cities 2024'!$A$2:$A$66,'cities 2024'!$C$2:$C$66)</f>
        <v>72500</v>
      </c>
      <c r="H15">
        <f>_xlfn.XLOOKUP(B15,'cities 2024'!$A$2:$A$66,'cities 2024'!$D$2:$D$66)</f>
        <v>212</v>
      </c>
      <c r="I15">
        <f>_xlfn.XLOOKUP(B15,'cities 2024'!$A$2:$A$66,'cities 2024'!$E$2:$E$66)</f>
        <v>15</v>
      </c>
      <c r="K15">
        <f>_xlfn.XLOOKUP(B15,'cities 2023'!$A$2:$A$97,'cities 2023'!$C$2:$C$97)</f>
        <v>68400</v>
      </c>
      <c r="L15">
        <f>_xlfn.XLOOKUP(B15,'cities 2023'!$A$2:$A$97,'cities 2023'!$D$2:$D$97)</f>
        <v>206</v>
      </c>
      <c r="M15">
        <f>_xlfn.XLOOKUP(B15,'cities 2023'!$A$2:$A$97,'cities 2023'!$E$2:$E$97)</f>
        <v>15</v>
      </c>
    </row>
    <row r="16" spans="1:13" x14ac:dyDescent="0.2">
      <c r="B16" t="s">
        <v>68</v>
      </c>
      <c r="C16">
        <v>22300</v>
      </c>
      <c r="D16">
        <v>43</v>
      </c>
      <c r="E16">
        <v>5</v>
      </c>
      <c r="G16">
        <f>_xlfn.XLOOKUP(B16,'cities 2024'!$A$2:$A$66,'cities 2024'!$C$2:$C$66)</f>
        <v>24200</v>
      </c>
      <c r="H16">
        <f>_xlfn.XLOOKUP(B16,'cities 2024'!$A$2:$A$66,'cities 2024'!$D$2:$D$66)</f>
        <v>43</v>
      </c>
      <c r="I16">
        <f>_xlfn.XLOOKUP(B16,'cities 2024'!$A$2:$A$66,'cities 2024'!$E$2:$E$66)</f>
        <v>5</v>
      </c>
      <c r="K16">
        <f>_xlfn.XLOOKUP(B16,'cities 2023'!$A$2:$A$97,'cities 2023'!$C$2:$C$97)</f>
        <v>18400</v>
      </c>
      <c r="L16">
        <f>_xlfn.XLOOKUP(B16,'cities 2023'!$A$2:$A$97,'cities 2023'!$D$2:$D$97)</f>
        <v>40</v>
      </c>
      <c r="M16">
        <f>_xlfn.XLOOKUP(B16,'cities 2023'!$A$2:$A$97,'cities 2023'!$E$2:$E$97)</f>
        <v>5</v>
      </c>
    </row>
    <row r="17" spans="2:13" x14ac:dyDescent="0.2">
      <c r="B17" t="s">
        <v>21</v>
      </c>
      <c r="C17">
        <v>80300</v>
      </c>
      <c r="D17">
        <v>132</v>
      </c>
      <c r="E17">
        <v>13</v>
      </c>
      <c r="G17">
        <f>_xlfn.XLOOKUP(B17,'cities 2024'!$A$2:$A$66,'cities 2024'!$C$2:$C$66)</f>
        <v>94500</v>
      </c>
      <c r="H17">
        <f>_xlfn.XLOOKUP(B17,'cities 2024'!$A$2:$A$66,'cities 2024'!$D$2:$D$66)</f>
        <v>155</v>
      </c>
      <c r="I17">
        <f>_xlfn.XLOOKUP(B17,'cities 2024'!$A$2:$A$66,'cities 2024'!$E$2:$E$66)</f>
        <v>15</v>
      </c>
      <c r="K17">
        <f>_xlfn.XLOOKUP(B17,'cities 2023'!$A$2:$A$97,'cities 2023'!$C$2:$C$97)</f>
        <v>102200</v>
      </c>
      <c r="L17">
        <f>_xlfn.XLOOKUP(B17,'cities 2023'!$A$2:$A$97,'cities 2023'!$D$2:$D$97)</f>
        <v>170</v>
      </c>
      <c r="M17">
        <f>_xlfn.XLOOKUP(B17,'cities 2023'!$A$2:$A$97,'cities 2023'!$E$2:$E$97)</f>
        <v>16</v>
      </c>
    </row>
    <row r="18" spans="2:13" x14ac:dyDescent="0.2">
      <c r="B18" t="s">
        <v>140</v>
      </c>
      <c r="C18">
        <v>70200</v>
      </c>
      <c r="D18">
        <v>215</v>
      </c>
      <c r="E18">
        <v>14</v>
      </c>
      <c r="G18">
        <f>_xlfn.XLOOKUP(B18,'cities 2024'!$A$2:$A$66,'cities 2024'!$C$2:$C$66)</f>
        <v>79800</v>
      </c>
      <c r="H18">
        <f>_xlfn.XLOOKUP(B18,'cities 2024'!$A$2:$A$66,'cities 2024'!$D$2:$D$66)</f>
        <v>244</v>
      </c>
      <c r="I18">
        <f>_xlfn.XLOOKUP(B18,'cities 2024'!$A$2:$A$66,'cities 2024'!$E$2:$E$66)</f>
        <v>14</v>
      </c>
      <c r="K18" t="e">
        <f>_xlfn.XLOOKUP(B18,'cities 2023'!$A$2:$A$97,'cities 2023'!$C$2:$C$97)</f>
        <v>#N/A</v>
      </c>
      <c r="L18" t="e">
        <f>_xlfn.XLOOKUP(B18,'cities 2023'!$A$2:$A$97,'cities 2023'!$D$2:$D$97)</f>
        <v>#N/A</v>
      </c>
      <c r="M18" t="e">
        <f>_xlfn.XLOOKUP(B18,'cities 2023'!$A$2:$A$97,'cities 2023'!$E$2:$E$97)</f>
        <v>#N/A</v>
      </c>
    </row>
    <row r="19" spans="2:13" x14ac:dyDescent="0.2">
      <c r="B19" t="s">
        <v>61</v>
      </c>
      <c r="C19">
        <v>24300</v>
      </c>
      <c r="D19">
        <v>69</v>
      </c>
      <c r="E19">
        <v>9</v>
      </c>
      <c r="G19">
        <f>_xlfn.XLOOKUP(B19,'cities 2024'!$A$2:$A$66,'cities 2024'!$C$2:$C$66)</f>
        <v>24500</v>
      </c>
      <c r="H19">
        <f>_xlfn.XLOOKUP(B19,'cities 2024'!$A$2:$A$66,'cities 2024'!$D$2:$D$66)</f>
        <v>70</v>
      </c>
      <c r="I19">
        <f>_xlfn.XLOOKUP(B19,'cities 2024'!$A$2:$A$66,'cities 2024'!$E$2:$E$66)</f>
        <v>9</v>
      </c>
      <c r="K19">
        <f>_xlfn.XLOOKUP(B19,'cities 2023'!$A$2:$A$97,'cities 2023'!$C$2:$C$97)</f>
        <v>23500</v>
      </c>
      <c r="L19">
        <f>_xlfn.XLOOKUP(B19,'cities 2023'!$A$2:$A$97,'cities 2023'!$D$2:$D$97)</f>
        <v>64</v>
      </c>
      <c r="M19">
        <f>_xlfn.XLOOKUP(B19,'cities 2023'!$A$2:$A$97,'cities 2023'!$E$2:$E$97)</f>
        <v>8</v>
      </c>
    </row>
    <row r="20" spans="2:13" x14ac:dyDescent="0.2">
      <c r="B20" t="s">
        <v>52</v>
      </c>
      <c r="C20">
        <v>32200</v>
      </c>
      <c r="D20">
        <v>104</v>
      </c>
      <c r="E20">
        <v>12</v>
      </c>
      <c r="G20">
        <f>_xlfn.XLOOKUP(B20,'cities 2024'!$A$2:$A$66,'cities 2024'!$C$2:$C$66)</f>
        <v>31600</v>
      </c>
      <c r="H20">
        <f>_xlfn.XLOOKUP(B20,'cities 2024'!$A$2:$A$66,'cities 2024'!$D$2:$D$66)</f>
        <v>102</v>
      </c>
      <c r="I20">
        <f>_xlfn.XLOOKUP(B20,'cities 2024'!$A$2:$A$66,'cities 2024'!$E$2:$E$66)</f>
        <v>12</v>
      </c>
      <c r="K20">
        <f>_xlfn.XLOOKUP(B20,'cities 2023'!$A$2:$A$97,'cities 2023'!$C$2:$C$97)</f>
        <v>30400</v>
      </c>
      <c r="L20">
        <f>_xlfn.XLOOKUP(B20,'cities 2023'!$A$2:$A$97,'cities 2023'!$D$2:$D$97)</f>
        <v>98</v>
      </c>
      <c r="M20">
        <f>_xlfn.XLOOKUP(B20,'cities 2023'!$A$2:$A$97,'cities 2023'!$E$2:$E$97)</f>
        <v>12</v>
      </c>
    </row>
    <row r="21" spans="2:13" x14ac:dyDescent="0.2">
      <c r="B21" t="s">
        <v>11</v>
      </c>
      <c r="C21">
        <v>154900</v>
      </c>
      <c r="D21">
        <v>346</v>
      </c>
      <c r="E21">
        <v>40</v>
      </c>
      <c r="G21">
        <f>_xlfn.XLOOKUP(B21,'cities 2024'!$A$2:$A$66,'cities 2024'!$C$2:$C$66)</f>
        <v>143400</v>
      </c>
      <c r="H21">
        <f>_xlfn.XLOOKUP(B21,'cities 2024'!$A$2:$A$66,'cities 2024'!$D$2:$D$66)</f>
        <v>320</v>
      </c>
      <c r="I21">
        <f>_xlfn.XLOOKUP(B21,'cities 2024'!$A$2:$A$66,'cities 2024'!$E$2:$E$66)</f>
        <v>35</v>
      </c>
      <c r="K21">
        <f>_xlfn.XLOOKUP(B21,'cities 2023'!$A$2:$A$97,'cities 2023'!$C$2:$C$97)</f>
        <v>129500</v>
      </c>
      <c r="L21">
        <f>_xlfn.XLOOKUP(B21,'cities 2023'!$A$2:$A$97,'cities 2023'!$D$2:$D$97)</f>
        <v>290</v>
      </c>
      <c r="M21">
        <f>_xlfn.XLOOKUP(B21,'cities 2023'!$A$2:$A$97,'cities 2023'!$E$2:$E$97)</f>
        <v>32</v>
      </c>
    </row>
    <row r="22" spans="2:13" x14ac:dyDescent="0.2">
      <c r="B22" t="s">
        <v>25</v>
      </c>
      <c r="C22">
        <v>81800</v>
      </c>
      <c r="D22">
        <v>210</v>
      </c>
      <c r="E22">
        <v>16</v>
      </c>
      <c r="G22">
        <f>_xlfn.XLOOKUP(B22,'cities 2024'!$A$2:$A$66,'cities 2024'!$C$2:$C$66)</f>
        <v>90900</v>
      </c>
      <c r="H22">
        <f>_xlfn.XLOOKUP(B22,'cities 2024'!$A$2:$A$66,'cities 2024'!$D$2:$D$66)</f>
        <v>258</v>
      </c>
      <c r="I22">
        <f>_xlfn.XLOOKUP(B22,'cities 2024'!$A$2:$A$66,'cities 2024'!$E$2:$E$66)</f>
        <v>18</v>
      </c>
      <c r="K22">
        <f>_xlfn.XLOOKUP(B22,'cities 2023'!$A$2:$A$97,'cities 2023'!$C$2:$C$97)</f>
        <v>98500</v>
      </c>
      <c r="L22">
        <f>_xlfn.XLOOKUP(B22,'cities 2023'!$A$2:$A$97,'cities 2023'!$D$2:$D$97)</f>
        <v>280</v>
      </c>
      <c r="M22">
        <f>_xlfn.XLOOKUP(B22,'cities 2023'!$A$2:$A$97,'cities 2023'!$E$2:$E$97)</f>
        <v>20</v>
      </c>
    </row>
    <row r="23" spans="2:13" x14ac:dyDescent="0.2">
      <c r="B23" t="s">
        <v>66</v>
      </c>
      <c r="C23">
        <v>22200</v>
      </c>
      <c r="D23">
        <v>45</v>
      </c>
      <c r="E23">
        <v>4</v>
      </c>
      <c r="G23">
        <f>_xlfn.XLOOKUP(B23,'cities 2024'!$A$2:$A$66,'cities 2024'!$C$2:$C$66)</f>
        <v>21800</v>
      </c>
      <c r="H23">
        <f>_xlfn.XLOOKUP(B23,'cities 2024'!$A$2:$A$66,'cities 2024'!$D$2:$D$66)</f>
        <v>37</v>
      </c>
      <c r="I23">
        <f>_xlfn.XLOOKUP(B23,'cities 2024'!$A$2:$A$66,'cities 2024'!$E$2:$E$66)</f>
        <v>3</v>
      </c>
      <c r="K23">
        <f>_xlfn.XLOOKUP(B23,'cities 2023'!$A$2:$A$97,'cities 2023'!$C$2:$C$97)</f>
        <v>20800</v>
      </c>
      <c r="L23">
        <f>_xlfn.XLOOKUP(B23,'cities 2023'!$A$2:$A$97,'cities 2023'!$D$2:$D$97)</f>
        <v>35</v>
      </c>
      <c r="M23">
        <f>_xlfn.XLOOKUP(B23,'cities 2023'!$A$2:$A$97,'cities 2023'!$E$2:$E$97)</f>
        <v>3</v>
      </c>
    </row>
    <row r="24" spans="2:13" x14ac:dyDescent="0.2">
      <c r="B24" t="s">
        <v>7</v>
      </c>
      <c r="C24">
        <v>215700</v>
      </c>
      <c r="D24">
        <v>352</v>
      </c>
      <c r="E24">
        <v>33</v>
      </c>
      <c r="G24">
        <f>_xlfn.XLOOKUP(B24,'cities 2024'!$A$2:$A$66,'cities 2024'!$C$2:$C$66)</f>
        <v>227000</v>
      </c>
      <c r="H24">
        <f>_xlfn.XLOOKUP(B24,'cities 2024'!$A$2:$A$66,'cities 2024'!$D$2:$D$66)</f>
        <v>370</v>
      </c>
      <c r="I24">
        <f>_xlfn.XLOOKUP(B24,'cities 2024'!$A$2:$A$66,'cities 2024'!$E$2:$E$66)</f>
        <v>35</v>
      </c>
      <c r="K24">
        <f>_xlfn.XLOOKUP(B24,'cities 2023'!$A$2:$A$97,'cities 2023'!$C$2:$C$97)</f>
        <v>258000</v>
      </c>
      <c r="L24">
        <f>_xlfn.XLOOKUP(B24,'cities 2023'!$A$2:$A$97,'cities 2023'!$D$2:$D$97)</f>
        <v>384</v>
      </c>
      <c r="M24">
        <f>_xlfn.XLOOKUP(B24,'cities 2023'!$A$2:$A$97,'cities 2023'!$E$2:$E$97)</f>
        <v>36</v>
      </c>
    </row>
    <row r="25" spans="2:13" x14ac:dyDescent="0.2">
      <c r="B25" t="s">
        <v>10</v>
      </c>
      <c r="C25">
        <v>220600</v>
      </c>
      <c r="D25">
        <v>516</v>
      </c>
      <c r="E25">
        <v>45</v>
      </c>
      <c r="G25">
        <f>_xlfn.XLOOKUP(B25,'cities 2024'!$A$2:$A$66,'cities 2024'!$C$2:$C$66)</f>
        <v>212100</v>
      </c>
      <c r="H25">
        <f>_xlfn.XLOOKUP(B25,'cities 2024'!$A$2:$A$66,'cities 2024'!$D$2:$D$66)</f>
        <v>496</v>
      </c>
      <c r="I25">
        <f>_xlfn.XLOOKUP(B25,'cities 2024'!$A$2:$A$66,'cities 2024'!$E$2:$E$66)</f>
        <v>43</v>
      </c>
      <c r="K25">
        <f>_xlfn.XLOOKUP(B25,'cities 2023'!$A$2:$A$97,'cities 2023'!$C$2:$C$97)</f>
        <v>205400</v>
      </c>
      <c r="L25">
        <f>_xlfn.XLOOKUP(B25,'cities 2023'!$A$2:$A$97,'cities 2023'!$D$2:$D$97)</f>
        <v>480</v>
      </c>
      <c r="M25">
        <f>_xlfn.XLOOKUP(B25,'cities 2023'!$A$2:$A$97,'cities 2023'!$E$2:$E$97)</f>
        <v>42</v>
      </c>
    </row>
    <row r="26" spans="2:13" x14ac:dyDescent="0.2">
      <c r="B26" t="s">
        <v>54</v>
      </c>
      <c r="C26">
        <v>34900</v>
      </c>
      <c r="D26">
        <v>72</v>
      </c>
      <c r="E26">
        <v>8</v>
      </c>
      <c r="G26">
        <f>_xlfn.XLOOKUP(B26,'cities 2024'!$A$2:$A$66,'cities 2024'!$C$2:$C$66)</f>
        <v>36000</v>
      </c>
      <c r="H26">
        <f>_xlfn.XLOOKUP(B26,'cities 2024'!$A$2:$A$66,'cities 2024'!$D$2:$D$66)</f>
        <v>74</v>
      </c>
      <c r="I26">
        <f>_xlfn.XLOOKUP(B26,'cities 2024'!$A$2:$A$66,'cities 2024'!$E$2:$E$66)</f>
        <v>8</v>
      </c>
      <c r="K26">
        <f>_xlfn.XLOOKUP(B26,'cities 2023'!$A$2:$A$97,'cities 2023'!$C$2:$C$97)</f>
        <v>29000</v>
      </c>
      <c r="L26">
        <f>_xlfn.XLOOKUP(B26,'cities 2023'!$A$2:$A$97,'cities 2023'!$D$2:$D$97)</f>
        <v>61</v>
      </c>
      <c r="M26">
        <f>_xlfn.XLOOKUP(B26,'cities 2023'!$A$2:$A$97,'cities 2023'!$E$2:$E$97)</f>
        <v>6</v>
      </c>
    </row>
    <row r="27" spans="2:13" x14ac:dyDescent="0.2">
      <c r="B27" t="s">
        <v>155</v>
      </c>
      <c r="C27">
        <v>23400</v>
      </c>
      <c r="D27">
        <v>68</v>
      </c>
      <c r="E27">
        <v>7</v>
      </c>
      <c r="G27">
        <f>_xlfn.XLOOKUP(B27,'cities 2024'!$A$2:$A$66,'cities 2024'!$C$2:$C$66)</f>
        <v>23200</v>
      </c>
      <c r="H27">
        <f>_xlfn.XLOOKUP(B27,'cities 2024'!$A$2:$A$66,'cities 2024'!$D$2:$D$66)</f>
        <v>67</v>
      </c>
      <c r="I27">
        <f>_xlfn.XLOOKUP(B27,'cities 2024'!$A$2:$A$66,'cities 2024'!$E$2:$E$66)</f>
        <v>7</v>
      </c>
      <c r="K27" t="e">
        <f>_xlfn.XLOOKUP(B27,'cities 2023'!$A$2:$A$97,'cities 2023'!$C$2:$C$97)</f>
        <v>#N/A</v>
      </c>
      <c r="L27" t="e">
        <f>_xlfn.XLOOKUP(B27,'cities 2023'!$A$2:$A$97,'cities 2023'!$D$2:$D$97)</f>
        <v>#N/A</v>
      </c>
      <c r="M27" t="e">
        <f>_xlfn.XLOOKUP(B27,'cities 2023'!$A$2:$A$97,'cities 2023'!$E$2:$E$97)</f>
        <v>#N/A</v>
      </c>
    </row>
    <row r="28" spans="2:13" x14ac:dyDescent="0.2">
      <c r="B28" t="s">
        <v>28</v>
      </c>
      <c r="C28">
        <v>94000</v>
      </c>
      <c r="D28">
        <v>108</v>
      </c>
      <c r="E28">
        <v>12</v>
      </c>
      <c r="G28">
        <f>_xlfn.XLOOKUP(B28,'cities 2024'!$A$2:$A$66,'cities 2024'!$C$2:$C$66)</f>
        <v>97900</v>
      </c>
      <c r="H28">
        <f>_xlfn.XLOOKUP(B28,'cities 2024'!$A$2:$A$66,'cities 2024'!$D$2:$D$66)</f>
        <v>112</v>
      </c>
      <c r="I28">
        <f>_xlfn.XLOOKUP(B28,'cities 2024'!$A$2:$A$66,'cities 2024'!$E$2:$E$66)</f>
        <v>10</v>
      </c>
      <c r="K28">
        <f>_xlfn.XLOOKUP(B28,'cities 2023'!$A$2:$A$97,'cities 2023'!$C$2:$C$97)</f>
        <v>96000</v>
      </c>
      <c r="L28">
        <f>_xlfn.XLOOKUP(B28,'cities 2023'!$A$2:$A$97,'cities 2023'!$D$2:$D$97)</f>
        <v>123</v>
      </c>
      <c r="M28">
        <f>_xlfn.XLOOKUP(B28,'cities 2023'!$A$2:$A$97,'cities 2023'!$E$2:$E$97)</f>
        <v>10</v>
      </c>
    </row>
    <row r="29" spans="2:13" x14ac:dyDescent="0.2">
      <c r="B29" t="s">
        <v>43</v>
      </c>
      <c r="C29">
        <v>38800</v>
      </c>
      <c r="D29">
        <v>180</v>
      </c>
      <c r="E29">
        <v>17</v>
      </c>
      <c r="G29">
        <f>_xlfn.XLOOKUP(B29,'cities 2024'!$A$2:$A$66,'cities 2024'!$C$2:$C$66)</f>
        <v>35300</v>
      </c>
      <c r="H29">
        <f>_xlfn.XLOOKUP(B29,'cities 2024'!$A$2:$A$66,'cities 2024'!$D$2:$D$66)</f>
        <v>164</v>
      </c>
      <c r="I29">
        <f>_xlfn.XLOOKUP(B29,'cities 2024'!$A$2:$A$66,'cities 2024'!$E$2:$E$66)</f>
        <v>15</v>
      </c>
      <c r="K29">
        <f>_xlfn.XLOOKUP(B29,'cities 2023'!$A$2:$A$97,'cities 2023'!$C$2:$C$97)</f>
        <v>38000</v>
      </c>
      <c r="L29">
        <f>_xlfn.XLOOKUP(B29,'cities 2023'!$A$2:$A$97,'cities 2023'!$D$2:$D$97)</f>
        <v>160</v>
      </c>
      <c r="M29">
        <f>_xlfn.XLOOKUP(B29,'cities 2023'!$A$2:$A$97,'cities 2023'!$E$2:$E$97)</f>
        <v>12</v>
      </c>
    </row>
    <row r="30" spans="2:13" x14ac:dyDescent="0.2">
      <c r="B30" t="s">
        <v>86</v>
      </c>
      <c r="C30">
        <v>115000</v>
      </c>
      <c r="D30">
        <v>182</v>
      </c>
      <c r="E30">
        <v>17</v>
      </c>
      <c r="G30" t="e">
        <f>_xlfn.XLOOKUP(B30,'cities 2024'!$A$2:$A$66,'cities 2024'!$C$2:$C$66)</f>
        <v>#N/A</v>
      </c>
      <c r="H30" t="e">
        <f>_xlfn.XLOOKUP(B30,'cities 2024'!$A$2:$A$66,'cities 2024'!$D$2:$D$66)</f>
        <v>#N/A</v>
      </c>
      <c r="I30" t="e">
        <f>_xlfn.XLOOKUP(B30,'cities 2024'!$A$2:$A$66,'cities 2024'!$E$2:$E$66)</f>
        <v>#N/A</v>
      </c>
      <c r="K30">
        <f>_xlfn.XLOOKUP(B30,'cities 2023'!$A$2:$A$97,'cities 2023'!$C$2:$C$97)</f>
        <v>12600</v>
      </c>
      <c r="L30">
        <f>_xlfn.XLOOKUP(B30,'cities 2023'!$A$2:$A$97,'cities 2023'!$D$2:$D$97)</f>
        <v>20</v>
      </c>
      <c r="M30">
        <f>_xlfn.XLOOKUP(B30,'cities 2023'!$A$2:$A$97,'cities 2023'!$E$2:$E$97)</f>
        <v>4</v>
      </c>
    </row>
    <row r="31" spans="2:13" x14ac:dyDescent="0.2">
      <c r="B31" t="s">
        <v>47</v>
      </c>
      <c r="C31">
        <v>30000</v>
      </c>
      <c r="D31">
        <v>178</v>
      </c>
      <c r="E31">
        <v>23</v>
      </c>
      <c r="G31">
        <f>_xlfn.XLOOKUP(B31,'cities 2024'!$A$2:$A$66,'cities 2024'!$C$2:$C$66)</f>
        <v>30300</v>
      </c>
      <c r="H31">
        <f>_xlfn.XLOOKUP(B31,'cities 2024'!$A$2:$A$66,'cities 2024'!$D$2:$D$66)</f>
        <v>207</v>
      </c>
      <c r="I31">
        <f>_xlfn.XLOOKUP(B31,'cities 2024'!$A$2:$A$66,'cities 2024'!$E$2:$E$66)</f>
        <v>23</v>
      </c>
      <c r="K31">
        <f>_xlfn.XLOOKUP(B31,'cities 2023'!$A$2:$A$97,'cities 2023'!$C$2:$C$97)</f>
        <v>35200</v>
      </c>
      <c r="L31">
        <f>_xlfn.XLOOKUP(B31,'cities 2023'!$A$2:$A$97,'cities 2023'!$D$2:$D$97)</f>
        <v>250</v>
      </c>
      <c r="M31">
        <f>_xlfn.XLOOKUP(B31,'cities 2023'!$A$2:$A$97,'cities 2023'!$E$2:$E$97)</f>
        <v>28</v>
      </c>
    </row>
    <row r="32" spans="2:13" x14ac:dyDescent="0.2">
      <c r="B32" t="s">
        <v>34</v>
      </c>
      <c r="C32">
        <v>51200</v>
      </c>
      <c r="D32">
        <v>205</v>
      </c>
      <c r="E32">
        <v>25</v>
      </c>
      <c r="G32">
        <f>_xlfn.XLOOKUP(B32,'cities 2024'!$A$2:$A$66,'cities 2024'!$C$2:$C$66)</f>
        <v>58800</v>
      </c>
      <c r="H32">
        <f>_xlfn.XLOOKUP(B32,'cities 2024'!$A$2:$A$66,'cities 2024'!$D$2:$D$66)</f>
        <v>236</v>
      </c>
      <c r="I32">
        <f>_xlfn.XLOOKUP(B32,'cities 2024'!$A$2:$A$66,'cities 2024'!$E$2:$E$66)</f>
        <v>29</v>
      </c>
      <c r="K32">
        <f>_xlfn.XLOOKUP(B32,'cities 2023'!$A$2:$A$97,'cities 2023'!$C$2:$C$97)</f>
        <v>59400</v>
      </c>
      <c r="L32">
        <f>_xlfn.XLOOKUP(B32,'cities 2023'!$A$2:$A$97,'cities 2023'!$D$2:$D$97)</f>
        <v>238</v>
      </c>
      <c r="M32">
        <f>_xlfn.XLOOKUP(B32,'cities 2023'!$A$2:$A$97,'cities 2023'!$E$2:$E$97)</f>
        <v>29</v>
      </c>
    </row>
    <row r="33" spans="2:13" x14ac:dyDescent="0.2">
      <c r="B33" t="s">
        <v>142</v>
      </c>
      <c r="C33">
        <v>69800</v>
      </c>
      <c r="D33">
        <v>87</v>
      </c>
      <c r="E33">
        <v>11</v>
      </c>
      <c r="G33">
        <f>_xlfn.XLOOKUP(B33,'cities 2024'!$A$2:$A$66,'cities 2024'!$C$2:$C$66)</f>
        <v>68400</v>
      </c>
      <c r="H33">
        <f>_xlfn.XLOOKUP(B33,'cities 2024'!$A$2:$A$66,'cities 2024'!$D$2:$D$66)</f>
        <v>85</v>
      </c>
      <c r="I33">
        <f>_xlfn.XLOOKUP(B33,'cities 2024'!$A$2:$A$66,'cities 2024'!$E$2:$E$66)</f>
        <v>11</v>
      </c>
      <c r="K33" t="e">
        <f>_xlfn.XLOOKUP(B33,'cities 2023'!$A$2:$A$97,'cities 2023'!$C$2:$C$97)</f>
        <v>#N/A</v>
      </c>
      <c r="L33" t="e">
        <f>_xlfn.XLOOKUP(B33,'cities 2023'!$A$2:$A$97,'cities 2023'!$D$2:$D$97)</f>
        <v>#N/A</v>
      </c>
      <c r="M33" t="e">
        <f>_xlfn.XLOOKUP(B33,'cities 2023'!$A$2:$A$97,'cities 2023'!$E$2:$E$97)</f>
        <v>#N/A</v>
      </c>
    </row>
    <row r="34" spans="2:13" x14ac:dyDescent="0.2">
      <c r="B34" t="s">
        <v>2</v>
      </c>
      <c r="C34">
        <v>384500</v>
      </c>
      <c r="D34">
        <v>818</v>
      </c>
      <c r="E34">
        <v>66</v>
      </c>
      <c r="G34">
        <f>_xlfn.XLOOKUP(B34,'cities 2024'!$A$2:$A$66,'cities 2024'!$C$2:$C$66)</f>
        <v>349500</v>
      </c>
      <c r="H34">
        <f>_xlfn.XLOOKUP(B34,'cities 2024'!$A$2:$A$66,'cities 2024'!$D$2:$D$66)</f>
        <v>744</v>
      </c>
      <c r="I34">
        <f>_xlfn.XLOOKUP(B34,'cities 2024'!$A$2:$A$66,'cities 2024'!$E$2:$E$66)</f>
        <v>60</v>
      </c>
      <c r="K34">
        <f>_xlfn.XLOOKUP(B34,'cities 2023'!$A$2:$A$97,'cities 2023'!$C$2:$C$97)</f>
        <v>340000</v>
      </c>
      <c r="L34">
        <f>_xlfn.XLOOKUP(B34,'cities 2023'!$A$2:$A$97,'cities 2023'!$D$2:$D$97)</f>
        <v>724</v>
      </c>
      <c r="M34">
        <f>_xlfn.XLOOKUP(B34,'cities 2023'!$A$2:$A$97,'cities 2023'!$E$2:$E$97)</f>
        <v>58</v>
      </c>
    </row>
    <row r="35" spans="2:13" x14ac:dyDescent="0.2">
      <c r="B35" t="s">
        <v>152</v>
      </c>
      <c r="C35">
        <v>25500</v>
      </c>
      <c r="D35">
        <v>92</v>
      </c>
      <c r="E35">
        <v>9</v>
      </c>
      <c r="G35">
        <f>_xlfn.XLOOKUP(B35,'cities 2024'!$A$2:$A$66,'cities 2024'!$C$2:$C$66)</f>
        <v>26300</v>
      </c>
      <c r="H35">
        <f>_xlfn.XLOOKUP(B35,'cities 2024'!$A$2:$A$66,'cities 2024'!$D$2:$D$66)</f>
        <v>95</v>
      </c>
      <c r="I35">
        <f>_xlfn.XLOOKUP(B35,'cities 2024'!$A$2:$A$66,'cities 2024'!$E$2:$E$66)</f>
        <v>9</v>
      </c>
      <c r="K35" t="e">
        <f>_xlfn.XLOOKUP(B35,'cities 2023'!$A$2:$A$97,'cities 2023'!$C$2:$C$97)</f>
        <v>#N/A</v>
      </c>
      <c r="L35" t="e">
        <f>_xlfn.XLOOKUP(B35,'cities 2023'!$A$2:$A$97,'cities 2023'!$D$2:$D$97)</f>
        <v>#N/A</v>
      </c>
      <c r="M35" t="e">
        <f>_xlfn.XLOOKUP(B35,'cities 2023'!$A$2:$A$97,'cities 2023'!$E$2:$E$97)</f>
        <v>#N/A</v>
      </c>
    </row>
    <row r="36" spans="2:13" x14ac:dyDescent="0.2">
      <c r="B36" t="s">
        <v>156</v>
      </c>
      <c r="C36">
        <v>112200</v>
      </c>
      <c r="D36">
        <v>128</v>
      </c>
      <c r="E36">
        <v>12</v>
      </c>
      <c r="G36" t="e">
        <f>_xlfn.XLOOKUP(B36,'cities 2024'!$A$2:$A$66,'cities 2024'!$C$2:$C$66)</f>
        <v>#N/A</v>
      </c>
      <c r="H36" t="e">
        <f>_xlfn.XLOOKUP(B36,'cities 2024'!$A$2:$A$66,'cities 2024'!$D$2:$D$66)</f>
        <v>#N/A</v>
      </c>
      <c r="I36" t="e">
        <f>_xlfn.XLOOKUP(B36,'cities 2024'!$A$2:$A$66,'cities 2024'!$E$2:$E$66)</f>
        <v>#N/A</v>
      </c>
      <c r="K36" t="e">
        <f>_xlfn.XLOOKUP(B36,'cities 2023'!$A$2:$A$97,'cities 2023'!$C$2:$C$97)</f>
        <v>#N/A</v>
      </c>
      <c r="L36" t="e">
        <f>_xlfn.XLOOKUP(B36,'cities 2023'!$A$2:$A$97,'cities 2023'!$D$2:$D$97)</f>
        <v>#N/A</v>
      </c>
      <c r="M36" t="e">
        <f>_xlfn.XLOOKUP(B36,'cities 2023'!$A$2:$A$97,'cities 2023'!$E$2:$E$97)</f>
        <v>#N/A</v>
      </c>
    </row>
    <row r="37" spans="2:13" x14ac:dyDescent="0.2">
      <c r="B37" t="s">
        <v>29</v>
      </c>
      <c r="C37">
        <v>160100</v>
      </c>
      <c r="D37">
        <v>277</v>
      </c>
      <c r="E37">
        <v>22</v>
      </c>
      <c r="G37" t="e">
        <f>_xlfn.XLOOKUP(B37,'cities 2024'!$A$2:$A$66,'cities 2024'!$C$2:$C$66)</f>
        <v>#N/A</v>
      </c>
      <c r="H37" t="e">
        <f>_xlfn.XLOOKUP(B37,'cities 2024'!$A$2:$A$66,'cities 2024'!$D$2:$D$66)</f>
        <v>#N/A</v>
      </c>
      <c r="I37" t="e">
        <f>_xlfn.XLOOKUP(B37,'cities 2024'!$A$2:$A$66,'cities 2024'!$E$2:$E$66)</f>
        <v>#N/A</v>
      </c>
      <c r="K37">
        <f>_xlfn.XLOOKUP(B37,'cities 2023'!$A$2:$A$97,'cities 2023'!$C$2:$C$97)</f>
        <v>93000</v>
      </c>
      <c r="L37">
        <f>_xlfn.XLOOKUP(B37,'cities 2023'!$A$2:$A$97,'cities 2023'!$D$2:$D$97)</f>
        <v>126</v>
      </c>
      <c r="M37">
        <f>_xlfn.XLOOKUP(B37,'cities 2023'!$A$2:$A$97,'cities 2023'!$E$2:$E$97)</f>
        <v>16</v>
      </c>
    </row>
    <row r="38" spans="2:13" x14ac:dyDescent="0.2">
      <c r="B38" t="s">
        <v>49</v>
      </c>
      <c r="C38">
        <v>34600</v>
      </c>
      <c r="D38">
        <v>66</v>
      </c>
      <c r="E38">
        <v>9</v>
      </c>
      <c r="G38">
        <f>_xlfn.XLOOKUP(B38,'cities 2024'!$A$2:$A$66,'cities 2024'!$C$2:$C$66)</f>
        <v>33600</v>
      </c>
      <c r="H38">
        <f>_xlfn.XLOOKUP(B38,'cities 2024'!$A$2:$A$66,'cities 2024'!$D$2:$D$66)</f>
        <v>64</v>
      </c>
      <c r="I38">
        <f>_xlfn.XLOOKUP(B38,'cities 2024'!$A$2:$A$66,'cities 2024'!$E$2:$E$66)</f>
        <v>8</v>
      </c>
      <c r="K38">
        <f>_xlfn.XLOOKUP(B38,'cities 2023'!$A$2:$A$97,'cities 2023'!$C$2:$C$97)</f>
        <v>33900</v>
      </c>
      <c r="L38">
        <f>_xlfn.XLOOKUP(B38,'cities 2023'!$A$2:$A$97,'cities 2023'!$D$2:$D$97)</f>
        <v>53</v>
      </c>
      <c r="M38">
        <f>_xlfn.XLOOKUP(B38,'cities 2023'!$A$2:$A$97,'cities 2023'!$E$2:$E$97)</f>
        <v>5</v>
      </c>
    </row>
    <row r="39" spans="2:13" x14ac:dyDescent="0.2">
      <c r="B39" t="s">
        <v>36</v>
      </c>
      <c r="C39">
        <v>51800</v>
      </c>
      <c r="D39">
        <v>83</v>
      </c>
      <c r="E39">
        <v>9</v>
      </c>
      <c r="G39" t="e">
        <f>_xlfn.XLOOKUP(B39,'cities 2024'!$A$2:$A$66,'cities 2024'!$C$2:$C$66)</f>
        <v>#N/A</v>
      </c>
      <c r="H39" t="e">
        <f>_xlfn.XLOOKUP(B39,'cities 2024'!$A$2:$A$66,'cities 2024'!$D$2:$D$66)</f>
        <v>#N/A</v>
      </c>
      <c r="I39" t="e">
        <f>_xlfn.XLOOKUP(B39,'cities 2024'!$A$2:$A$66,'cities 2024'!$E$2:$E$66)</f>
        <v>#N/A</v>
      </c>
      <c r="K39">
        <f>_xlfn.XLOOKUP(B39,'cities 2023'!$A$2:$A$97,'cities 2023'!$C$2:$C$97)</f>
        <v>56500</v>
      </c>
      <c r="L39">
        <f>_xlfn.XLOOKUP(B39,'cities 2023'!$A$2:$A$97,'cities 2023'!$D$2:$D$97)</f>
        <v>95</v>
      </c>
      <c r="M39">
        <f>_xlfn.XLOOKUP(B39,'cities 2023'!$A$2:$A$97,'cities 2023'!$E$2:$E$97)</f>
        <v>11</v>
      </c>
    </row>
    <row r="40" spans="2:13" x14ac:dyDescent="0.2">
      <c r="B40" t="s">
        <v>38</v>
      </c>
      <c r="C40">
        <v>53100</v>
      </c>
      <c r="D40">
        <v>127</v>
      </c>
      <c r="E40">
        <v>11</v>
      </c>
      <c r="G40">
        <f>_xlfn.XLOOKUP(B40,'cities 2024'!$A$2:$A$66,'cities 2024'!$C$2:$C$66)</f>
        <v>54200</v>
      </c>
      <c r="H40">
        <f>_xlfn.XLOOKUP(B40,'cities 2024'!$A$2:$A$66,'cities 2024'!$D$2:$D$66)</f>
        <v>130</v>
      </c>
      <c r="I40">
        <f>_xlfn.XLOOKUP(B40,'cities 2024'!$A$2:$A$66,'cities 2024'!$E$2:$E$66)</f>
        <v>11</v>
      </c>
      <c r="K40">
        <f>_xlfn.XLOOKUP(B40,'cities 2023'!$A$2:$A$97,'cities 2023'!$C$2:$C$97)</f>
        <v>50500</v>
      </c>
      <c r="L40">
        <f>_xlfn.XLOOKUP(B40,'cities 2023'!$A$2:$A$97,'cities 2023'!$D$2:$D$97)</f>
        <v>121</v>
      </c>
      <c r="M40">
        <f>_xlfn.XLOOKUP(B40,'cities 2023'!$A$2:$A$97,'cities 2023'!$E$2:$E$97)</f>
        <v>10</v>
      </c>
    </row>
    <row r="41" spans="2:13" x14ac:dyDescent="0.2">
      <c r="B41" t="s">
        <v>26</v>
      </c>
      <c r="C41">
        <v>66000</v>
      </c>
      <c r="D41">
        <v>148</v>
      </c>
      <c r="E41">
        <v>16</v>
      </c>
      <c r="G41">
        <f>_xlfn.XLOOKUP(B41,'cities 2024'!$A$2:$A$66,'cities 2024'!$C$2:$C$66)</f>
        <v>82500</v>
      </c>
      <c r="H41">
        <f>_xlfn.XLOOKUP(B41,'cities 2024'!$A$2:$A$66,'cities 2024'!$D$2:$D$66)</f>
        <v>195</v>
      </c>
      <c r="I41">
        <f>_xlfn.XLOOKUP(B41,'cities 2024'!$A$2:$A$66,'cities 2024'!$E$2:$E$66)</f>
        <v>20</v>
      </c>
      <c r="K41">
        <f>_xlfn.XLOOKUP(B41,'cities 2023'!$A$2:$A$97,'cities 2023'!$C$2:$C$97)</f>
        <v>97000</v>
      </c>
      <c r="L41">
        <f>_xlfn.XLOOKUP(B41,'cities 2023'!$A$2:$A$97,'cities 2023'!$D$2:$D$97)</f>
        <v>229</v>
      </c>
      <c r="M41">
        <f>_xlfn.XLOOKUP(B41,'cities 2023'!$A$2:$A$97,'cities 2023'!$E$2:$E$97)</f>
        <v>24</v>
      </c>
    </row>
    <row r="42" spans="2:13" x14ac:dyDescent="0.2">
      <c r="B42" t="s">
        <v>15</v>
      </c>
      <c r="C42">
        <v>110500</v>
      </c>
      <c r="D42">
        <v>293</v>
      </c>
      <c r="E42">
        <v>35</v>
      </c>
      <c r="G42">
        <f>_xlfn.XLOOKUP(B42,'cities 2024'!$A$2:$A$66,'cities 2024'!$C$2:$C$66)</f>
        <v>123400</v>
      </c>
      <c r="H42">
        <f>_xlfn.XLOOKUP(B42,'cities 2024'!$A$2:$A$66,'cities 2024'!$D$2:$D$66)</f>
        <v>322</v>
      </c>
      <c r="I42">
        <f>_xlfn.XLOOKUP(B42,'cities 2024'!$A$2:$A$66,'cities 2024'!$E$2:$E$66)</f>
        <v>39</v>
      </c>
      <c r="K42">
        <f>_xlfn.XLOOKUP(B42,'cities 2023'!$A$2:$A$97,'cities 2023'!$C$2:$C$97)</f>
        <v>127200</v>
      </c>
      <c r="L42">
        <f>_xlfn.XLOOKUP(B42,'cities 2023'!$A$2:$A$97,'cities 2023'!$D$2:$D$97)</f>
        <v>332</v>
      </c>
      <c r="M42">
        <f>_xlfn.XLOOKUP(B42,'cities 2023'!$A$2:$A$97,'cities 2023'!$E$2:$E$97)</f>
        <v>40</v>
      </c>
    </row>
    <row r="43" spans="2:13" x14ac:dyDescent="0.2">
      <c r="B43" t="s">
        <v>39</v>
      </c>
      <c r="C43">
        <v>50800</v>
      </c>
      <c r="D43">
        <v>156</v>
      </c>
      <c r="E43">
        <v>22</v>
      </c>
      <c r="G43">
        <f>_xlfn.XLOOKUP(B43,'cities 2024'!$A$2:$A$66,'cities 2024'!$C$2:$C$66)</f>
        <v>50300</v>
      </c>
      <c r="H43">
        <f>_xlfn.XLOOKUP(B43,'cities 2024'!$A$2:$A$66,'cities 2024'!$D$2:$D$66)</f>
        <v>154</v>
      </c>
      <c r="I43">
        <f>_xlfn.XLOOKUP(B43,'cities 2024'!$A$2:$A$66,'cities 2024'!$E$2:$E$66)</f>
        <v>22</v>
      </c>
      <c r="K43">
        <f>_xlfn.XLOOKUP(B43,'cities 2023'!$A$2:$A$97,'cities 2023'!$C$2:$C$97)</f>
        <v>45700</v>
      </c>
      <c r="L43">
        <f>_xlfn.XLOOKUP(B43,'cities 2023'!$A$2:$A$97,'cities 2023'!$D$2:$D$97)</f>
        <v>140</v>
      </c>
      <c r="M43">
        <f>_xlfn.XLOOKUP(B43,'cities 2023'!$A$2:$A$97,'cities 2023'!$E$2:$E$97)</f>
        <v>20</v>
      </c>
    </row>
    <row r="44" spans="2:13" x14ac:dyDescent="0.2">
      <c r="B44" t="s">
        <v>9</v>
      </c>
      <c r="C44">
        <v>242400</v>
      </c>
      <c r="D44">
        <v>333</v>
      </c>
      <c r="E44">
        <v>30</v>
      </c>
      <c r="G44">
        <f>_xlfn.XLOOKUP(B44,'cities 2024'!$A$2:$A$66,'cities 2024'!$C$2:$C$66)</f>
        <v>244800</v>
      </c>
      <c r="H44">
        <f>_xlfn.XLOOKUP(B44,'cities 2024'!$A$2:$A$66,'cities 2024'!$D$2:$D$66)</f>
        <v>336</v>
      </c>
      <c r="I44">
        <f>_xlfn.XLOOKUP(B44,'cities 2024'!$A$2:$A$66,'cities 2024'!$E$2:$E$66)</f>
        <v>30</v>
      </c>
      <c r="K44">
        <f>_xlfn.XLOOKUP(B44,'cities 2023'!$A$2:$A$97,'cities 2023'!$C$2:$C$97)</f>
        <v>240100</v>
      </c>
      <c r="L44">
        <f>_xlfn.XLOOKUP(B44,'cities 2023'!$A$2:$A$97,'cities 2023'!$D$2:$D$97)</f>
        <v>329</v>
      </c>
      <c r="M44">
        <f>_xlfn.XLOOKUP(B44,'cities 2023'!$A$2:$A$97,'cities 2023'!$E$2:$E$97)</f>
        <v>27</v>
      </c>
    </row>
    <row r="45" spans="2:13" x14ac:dyDescent="0.2">
      <c r="B45" t="s">
        <v>153</v>
      </c>
      <c r="C45">
        <v>23100</v>
      </c>
      <c r="D45">
        <v>60</v>
      </c>
      <c r="E45">
        <v>11</v>
      </c>
      <c r="G45">
        <f>_xlfn.XLOOKUP(B45,'cities 2024'!$A$2:$A$66,'cities 2024'!$C$2:$C$66)</f>
        <v>24800</v>
      </c>
      <c r="H45">
        <f>_xlfn.XLOOKUP(B45,'cities 2024'!$A$2:$A$66,'cities 2024'!$D$2:$D$66)</f>
        <v>64</v>
      </c>
      <c r="I45">
        <f>_xlfn.XLOOKUP(B45,'cities 2024'!$A$2:$A$66,'cities 2024'!$E$2:$E$66)</f>
        <v>12</v>
      </c>
      <c r="K45" t="e">
        <f>_xlfn.XLOOKUP(B45,'cities 2023'!$A$2:$A$97,'cities 2023'!$C$2:$C$97)</f>
        <v>#N/A</v>
      </c>
      <c r="L45" t="e">
        <f>_xlfn.XLOOKUP(B45,'cities 2023'!$A$2:$A$97,'cities 2023'!$D$2:$D$97)</f>
        <v>#N/A</v>
      </c>
      <c r="M45" t="e">
        <f>_xlfn.XLOOKUP(B45,'cities 2023'!$A$2:$A$97,'cities 2023'!$E$2:$E$97)</f>
        <v>#N/A</v>
      </c>
    </row>
    <row r="46" spans="2:13" x14ac:dyDescent="0.2">
      <c r="B46" t="s">
        <v>16</v>
      </c>
      <c r="C46">
        <v>152900</v>
      </c>
      <c r="D46">
        <v>224</v>
      </c>
      <c r="E46">
        <v>22</v>
      </c>
      <c r="G46">
        <f>_xlfn.XLOOKUP(B46,'cities 2024'!$A$2:$A$66,'cities 2024'!$C$2:$C$66)</f>
        <v>147000</v>
      </c>
      <c r="H46">
        <f>_xlfn.XLOOKUP(B46,'cities 2024'!$A$2:$A$66,'cities 2024'!$D$2:$D$66)</f>
        <v>205</v>
      </c>
      <c r="I46">
        <f>_xlfn.XLOOKUP(B46,'cities 2024'!$A$2:$A$66,'cities 2024'!$E$2:$E$66)</f>
        <v>20</v>
      </c>
      <c r="K46">
        <f>_xlfn.XLOOKUP(B46,'cities 2023'!$A$2:$A$97,'cities 2023'!$C$2:$C$97)</f>
        <v>126900</v>
      </c>
      <c r="L46">
        <f>_xlfn.XLOOKUP(B46,'cities 2023'!$A$2:$A$97,'cities 2023'!$D$2:$D$97)</f>
        <v>184</v>
      </c>
      <c r="M46">
        <f>_xlfn.XLOOKUP(B46,'cities 2023'!$A$2:$A$97,'cities 2023'!$E$2:$E$97)</f>
        <v>15</v>
      </c>
    </row>
    <row r="47" spans="2:13" x14ac:dyDescent="0.2">
      <c r="B47" t="s">
        <v>157</v>
      </c>
      <c r="C47">
        <v>31400</v>
      </c>
      <c r="D47">
        <v>85</v>
      </c>
      <c r="E47">
        <v>16</v>
      </c>
      <c r="G47" t="e">
        <f>_xlfn.XLOOKUP(B47,'cities 2024'!$A$2:$A$66,'cities 2024'!$C$2:$C$66)</f>
        <v>#N/A</v>
      </c>
      <c r="H47" t="e">
        <f>_xlfn.XLOOKUP(B47,'cities 2024'!$A$2:$A$66,'cities 2024'!$D$2:$D$66)</f>
        <v>#N/A</v>
      </c>
      <c r="I47" t="e">
        <f>_xlfn.XLOOKUP(B47,'cities 2024'!$A$2:$A$66,'cities 2024'!$E$2:$E$66)</f>
        <v>#N/A</v>
      </c>
      <c r="K47" t="e">
        <f>_xlfn.XLOOKUP(B47,'cities 2023'!$A$2:$A$97,'cities 2023'!$C$2:$C$97)</f>
        <v>#N/A</v>
      </c>
      <c r="L47" t="e">
        <f>_xlfn.XLOOKUP(B47,'cities 2023'!$A$2:$A$97,'cities 2023'!$D$2:$D$97)</f>
        <v>#N/A</v>
      </c>
      <c r="M47" t="e">
        <f>_xlfn.XLOOKUP(B47,'cities 2023'!$A$2:$A$97,'cities 2023'!$E$2:$E$97)</f>
        <v>#N/A</v>
      </c>
    </row>
    <row r="48" spans="2:13" x14ac:dyDescent="0.2">
      <c r="B48" t="s">
        <v>45</v>
      </c>
      <c r="C48">
        <v>22600</v>
      </c>
      <c r="D48">
        <v>76</v>
      </c>
      <c r="E48">
        <v>9</v>
      </c>
      <c r="G48">
        <f>_xlfn.XLOOKUP(B48,'cities 2024'!$A$2:$A$66,'cities 2024'!$C$2:$C$66)</f>
        <v>24300</v>
      </c>
      <c r="H48">
        <f>_xlfn.XLOOKUP(B48,'cities 2024'!$A$2:$A$66,'cities 2024'!$D$2:$D$66)</f>
        <v>82</v>
      </c>
      <c r="I48">
        <f>_xlfn.XLOOKUP(B48,'cities 2024'!$A$2:$A$66,'cities 2024'!$E$2:$E$66)</f>
        <v>10</v>
      </c>
      <c r="K48">
        <f>_xlfn.XLOOKUP(B48,'cities 2023'!$A$2:$A$97,'cities 2023'!$C$2:$C$97)</f>
        <v>35600</v>
      </c>
      <c r="L48">
        <f>_xlfn.XLOOKUP(B48,'cities 2023'!$A$2:$A$97,'cities 2023'!$D$2:$D$97)</f>
        <v>90</v>
      </c>
      <c r="M48">
        <f>_xlfn.XLOOKUP(B48,'cities 2023'!$A$2:$A$97,'cities 2023'!$E$2:$E$97)</f>
        <v>11</v>
      </c>
    </row>
    <row r="49" spans="2:13" x14ac:dyDescent="0.2">
      <c r="B49" t="s">
        <v>6</v>
      </c>
      <c r="C49">
        <v>342400</v>
      </c>
      <c r="D49">
        <v>756</v>
      </c>
      <c r="E49">
        <v>82</v>
      </c>
      <c r="G49">
        <f>_xlfn.XLOOKUP(B49,'cities 2024'!$A$2:$A$66,'cities 2024'!$C$2:$C$66)</f>
        <v>305700</v>
      </c>
      <c r="H49">
        <f>_xlfn.XLOOKUP(B49,'cities 2024'!$A$2:$A$66,'cities 2024'!$D$2:$D$66)</f>
        <v>675</v>
      </c>
      <c r="I49">
        <f>_xlfn.XLOOKUP(B49,'cities 2024'!$A$2:$A$66,'cities 2024'!$E$2:$E$66)</f>
        <v>68</v>
      </c>
      <c r="K49">
        <f>_xlfn.XLOOKUP(B49,'cities 2023'!$A$2:$A$97,'cities 2023'!$C$2:$C$97)</f>
        <v>285000</v>
      </c>
      <c r="L49">
        <f>_xlfn.XLOOKUP(B49,'cities 2023'!$A$2:$A$97,'cities 2023'!$D$2:$D$97)</f>
        <v>629</v>
      </c>
      <c r="M49">
        <f>_xlfn.XLOOKUP(B49,'cities 2023'!$A$2:$A$97,'cities 2023'!$E$2:$E$97)</f>
        <v>63</v>
      </c>
    </row>
    <row r="50" spans="2:13" x14ac:dyDescent="0.2">
      <c r="B50" t="s">
        <v>4</v>
      </c>
      <c r="C50">
        <v>292300</v>
      </c>
      <c r="D50">
        <v>262</v>
      </c>
      <c r="E50">
        <v>18</v>
      </c>
      <c r="G50">
        <f>_xlfn.XLOOKUP(B50,'cities 2024'!$A$2:$A$66,'cities 2024'!$C$2:$C$66)</f>
        <v>298300</v>
      </c>
      <c r="H50">
        <f>_xlfn.XLOOKUP(B50,'cities 2024'!$A$2:$A$66,'cities 2024'!$D$2:$D$66)</f>
        <v>267</v>
      </c>
      <c r="I50">
        <f>_xlfn.XLOOKUP(B50,'cities 2024'!$A$2:$A$66,'cities 2024'!$E$2:$E$66)</f>
        <v>14</v>
      </c>
      <c r="K50">
        <f>_xlfn.XLOOKUP(B50,'cities 2023'!$A$2:$A$97,'cities 2023'!$C$2:$C$97)</f>
        <v>290300</v>
      </c>
      <c r="L50">
        <f>_xlfn.XLOOKUP(B50,'cities 2023'!$A$2:$A$97,'cities 2023'!$D$2:$D$97)</f>
        <v>250</v>
      </c>
      <c r="M50">
        <f>_xlfn.XLOOKUP(B50,'cities 2023'!$A$2:$A$97,'cities 2023'!$E$2:$E$97)</f>
        <v>14</v>
      </c>
    </row>
    <row r="51" spans="2:13" x14ac:dyDescent="0.2">
      <c r="B51" t="s">
        <v>19</v>
      </c>
      <c r="C51">
        <v>108400</v>
      </c>
      <c r="D51">
        <v>184</v>
      </c>
      <c r="E51">
        <v>20</v>
      </c>
      <c r="G51">
        <f>_xlfn.XLOOKUP(B51,'cities 2024'!$A$2:$A$66,'cities 2024'!$C$2:$C$66)</f>
        <v>106300</v>
      </c>
      <c r="H51">
        <f>_xlfn.XLOOKUP(B51,'cities 2024'!$A$2:$A$66,'cities 2024'!$D$2:$D$66)</f>
        <v>195</v>
      </c>
      <c r="I51">
        <f>_xlfn.XLOOKUP(B51,'cities 2024'!$A$2:$A$66,'cities 2024'!$E$2:$E$66)</f>
        <v>18</v>
      </c>
      <c r="K51">
        <f>_xlfn.XLOOKUP(B51,'cities 2023'!$A$2:$A$97,'cities 2023'!$C$2:$C$97)</f>
        <v>105200</v>
      </c>
      <c r="L51">
        <f>_xlfn.XLOOKUP(B51,'cities 2023'!$A$2:$A$97,'cities 2023'!$D$2:$D$97)</f>
        <v>193</v>
      </c>
      <c r="M51">
        <f>_xlfn.XLOOKUP(B51,'cities 2023'!$A$2:$A$97,'cities 2023'!$E$2:$E$97)</f>
        <v>18</v>
      </c>
    </row>
    <row r="52" spans="2:13" x14ac:dyDescent="0.2">
      <c r="B52" t="s">
        <v>44</v>
      </c>
      <c r="C52">
        <v>46400</v>
      </c>
      <c r="D52">
        <v>90</v>
      </c>
      <c r="E52">
        <v>11</v>
      </c>
      <c r="G52">
        <f>_xlfn.XLOOKUP(B52,'cities 2024'!$A$2:$A$66,'cities 2024'!$C$2:$C$66)</f>
        <v>41400</v>
      </c>
      <c r="H52">
        <f>_xlfn.XLOOKUP(B52,'cities 2024'!$A$2:$A$66,'cities 2024'!$D$2:$D$66)</f>
        <v>80</v>
      </c>
      <c r="I52">
        <f>_xlfn.XLOOKUP(B52,'cities 2024'!$A$2:$A$66,'cities 2024'!$E$2:$E$66)</f>
        <v>10</v>
      </c>
      <c r="K52">
        <f>_xlfn.XLOOKUP(B52,'cities 2023'!$A$2:$A$97,'cities 2023'!$C$2:$C$97)</f>
        <v>37300</v>
      </c>
      <c r="L52">
        <f>_xlfn.XLOOKUP(B52,'cities 2023'!$A$2:$A$97,'cities 2023'!$D$2:$D$97)</f>
        <v>67</v>
      </c>
      <c r="M52">
        <f>_xlfn.XLOOKUP(B52,'cities 2023'!$A$2:$A$97,'cities 2023'!$E$2:$E$97)</f>
        <v>6</v>
      </c>
    </row>
    <row r="53" spans="2:13" x14ac:dyDescent="0.2">
      <c r="B53" t="s">
        <v>148</v>
      </c>
      <c r="C53">
        <v>31500</v>
      </c>
      <c r="D53">
        <v>74</v>
      </c>
      <c r="E53">
        <v>7</v>
      </c>
      <c r="G53">
        <f>_xlfn.XLOOKUP(B53,'cities 2024'!$A$2:$A$66,'cities 2024'!$C$2:$C$66)</f>
        <v>29700</v>
      </c>
      <c r="H53">
        <f>_xlfn.XLOOKUP(B53,'cities 2024'!$A$2:$A$66,'cities 2024'!$D$2:$D$66)</f>
        <v>70</v>
      </c>
      <c r="I53">
        <f>_xlfn.XLOOKUP(B53,'cities 2024'!$A$2:$A$66,'cities 2024'!$E$2:$E$66)</f>
        <v>7</v>
      </c>
      <c r="K53" t="e">
        <f>_xlfn.XLOOKUP(B53,'cities 2023'!$A$2:$A$97,'cities 2023'!$C$2:$C$97)</f>
        <v>#N/A</v>
      </c>
      <c r="L53" t="e">
        <f>_xlfn.XLOOKUP(B53,'cities 2023'!$A$2:$A$97,'cities 2023'!$D$2:$D$97)</f>
        <v>#N/A</v>
      </c>
      <c r="M53" t="e">
        <f>_xlfn.XLOOKUP(B53,'cities 2023'!$A$2:$A$97,'cities 2023'!$E$2:$E$97)</f>
        <v>#N/A</v>
      </c>
    </row>
    <row r="54" spans="2:13" x14ac:dyDescent="0.2">
      <c r="B54" t="s">
        <v>159</v>
      </c>
      <c r="C54">
        <v>28900</v>
      </c>
      <c r="D54">
        <v>97</v>
      </c>
      <c r="E54">
        <v>12</v>
      </c>
      <c r="G54" t="e">
        <f>_xlfn.XLOOKUP(B54,'cities 2024'!$A$2:$A$66,'cities 2024'!$C$2:$C$66)</f>
        <v>#N/A</v>
      </c>
      <c r="H54" t="e">
        <f>_xlfn.XLOOKUP(B54,'cities 2024'!$A$2:$A$66,'cities 2024'!$D$2:$D$66)</f>
        <v>#N/A</v>
      </c>
      <c r="I54" t="e">
        <f>_xlfn.XLOOKUP(B54,'cities 2024'!$A$2:$A$66,'cities 2024'!$E$2:$E$66)</f>
        <v>#N/A</v>
      </c>
      <c r="K54" t="e">
        <f>_xlfn.XLOOKUP(B54,'cities 2023'!$A$2:$A$97,'cities 2023'!$C$2:$C$97)</f>
        <v>#N/A</v>
      </c>
      <c r="L54" t="e">
        <f>_xlfn.XLOOKUP(B54,'cities 2023'!$A$2:$A$97,'cities 2023'!$D$2:$D$97)</f>
        <v>#N/A</v>
      </c>
      <c r="M54" t="e">
        <f>_xlfn.XLOOKUP(B54,'cities 2023'!$A$2:$A$97,'cities 2023'!$E$2:$E$97)</f>
        <v>#N/A</v>
      </c>
    </row>
    <row r="55" spans="2:13" x14ac:dyDescent="0.2">
      <c r="B55" t="s">
        <v>23</v>
      </c>
      <c r="C55">
        <v>77800</v>
      </c>
      <c r="D55">
        <v>180</v>
      </c>
      <c r="E55">
        <v>10</v>
      </c>
      <c r="G55">
        <f>_xlfn.XLOOKUP(B55,'cities 2024'!$A$2:$A$66,'cities 2024'!$C$2:$C$66)</f>
        <v>88400</v>
      </c>
      <c r="H55">
        <f>_xlfn.XLOOKUP(B55,'cities 2024'!$A$2:$A$66,'cities 2024'!$D$2:$D$66)</f>
        <v>205</v>
      </c>
      <c r="I55">
        <f>_xlfn.XLOOKUP(B55,'cities 2024'!$A$2:$A$66,'cities 2024'!$E$2:$E$66)</f>
        <v>10</v>
      </c>
      <c r="K55">
        <f>_xlfn.XLOOKUP(B55,'cities 2023'!$A$2:$A$97,'cities 2023'!$C$2:$C$97)</f>
        <v>99300</v>
      </c>
      <c r="L55">
        <f>_xlfn.XLOOKUP(B55,'cities 2023'!$A$2:$A$97,'cities 2023'!$D$2:$D$97)</f>
        <v>250</v>
      </c>
      <c r="M55">
        <f>_xlfn.XLOOKUP(B55,'cities 2023'!$A$2:$A$97,'cities 2023'!$E$2:$E$97)</f>
        <v>12</v>
      </c>
    </row>
    <row r="57" spans="2:13" x14ac:dyDescent="0.2">
      <c r="B57" t="s">
        <v>345</v>
      </c>
    </row>
    <row r="59" spans="2:13" x14ac:dyDescent="0.2">
      <c r="D59">
        <v>2025</v>
      </c>
      <c r="H59">
        <v>2024</v>
      </c>
      <c r="L59">
        <v>2023</v>
      </c>
    </row>
    <row r="60" spans="2:13" x14ac:dyDescent="0.2">
      <c r="B60" t="s">
        <v>299</v>
      </c>
      <c r="C60" t="s">
        <v>160</v>
      </c>
      <c r="D60" t="s">
        <v>161</v>
      </c>
      <c r="E60" t="s">
        <v>162</v>
      </c>
      <c r="G60" t="s">
        <v>160</v>
      </c>
      <c r="H60" t="s">
        <v>161</v>
      </c>
      <c r="I60" t="s">
        <v>162</v>
      </c>
      <c r="K60" t="s">
        <v>160</v>
      </c>
      <c r="L60" t="s">
        <v>161</v>
      </c>
      <c r="M60" t="s">
        <v>162</v>
      </c>
    </row>
    <row r="61" spans="2:13" x14ac:dyDescent="0.2">
      <c r="B61" t="s">
        <v>51</v>
      </c>
      <c r="C61">
        <v>32000</v>
      </c>
      <c r="D61">
        <v>90</v>
      </c>
      <c r="E61">
        <v>10</v>
      </c>
      <c r="G61">
        <f>_xlfn.XLOOKUP(B61,'cities 2024'!$A$2:$A$66,'cities 2024'!$C$2:$C$66)</f>
        <v>32700</v>
      </c>
      <c r="H61">
        <f>_xlfn.XLOOKUP(B61,'cities 2024'!$A$2:$A$66,'cities 2024'!$D$2:$D$66)</f>
        <v>92</v>
      </c>
      <c r="I61">
        <f>_xlfn.XLOOKUP(B61,'cities 2024'!$A$2:$A$66,'cities 2024'!$E$2:$E$66)</f>
        <v>10</v>
      </c>
      <c r="K61">
        <f>_xlfn.XLOOKUP(B61,'cities 2023'!$A$2:$A$97,'cities 2023'!$C$2:$C$97)</f>
        <v>30500</v>
      </c>
      <c r="L61">
        <f>_xlfn.XLOOKUP(B61,'cities 2023'!$A$2:$A$97,'cities 2023'!$D$2:$D$97)</f>
        <v>86</v>
      </c>
      <c r="M61">
        <f>_xlfn.XLOOKUP(B61,'cities 2023'!$A$2:$A$97,'cities 2023'!$E$2:$E$97)</f>
        <v>9</v>
      </c>
    </row>
    <row r="62" spans="2:13" x14ac:dyDescent="0.2">
      <c r="B62" t="s">
        <v>13</v>
      </c>
      <c r="C62">
        <v>114300</v>
      </c>
      <c r="D62">
        <v>316</v>
      </c>
      <c r="E62">
        <v>38</v>
      </c>
      <c r="G62">
        <f>_xlfn.XLOOKUP(B62,'cities 2024'!$A$2:$A$66,'cities 2024'!$C$2:$C$66)</f>
        <v>125600</v>
      </c>
      <c r="H62">
        <f>_xlfn.XLOOKUP(B62,'cities 2024'!$A$2:$A$66,'cities 2024'!$D$2:$D$66)</f>
        <v>347</v>
      </c>
      <c r="I62">
        <f>_xlfn.XLOOKUP(B62,'cities 2024'!$A$2:$A$66,'cities 2024'!$E$2:$E$66)</f>
        <v>42</v>
      </c>
      <c r="K62">
        <f>_xlfn.XLOOKUP(B62,'cities 2023'!$A$2:$A$97,'cities 2023'!$C$2:$C$97)</f>
        <v>128200</v>
      </c>
      <c r="L62">
        <f>_xlfn.XLOOKUP(B62,'cities 2023'!$A$2:$A$97,'cities 2023'!$D$2:$D$97)</f>
        <v>354</v>
      </c>
      <c r="M62">
        <f>_xlfn.XLOOKUP(B62,'cities 2023'!$A$2:$A$97,'cities 2023'!$E$2:$E$97)</f>
        <v>43</v>
      </c>
    </row>
    <row r="63" spans="2:13" x14ac:dyDescent="0.2">
      <c r="B63" t="s">
        <v>41</v>
      </c>
      <c r="C63">
        <v>45000</v>
      </c>
      <c r="D63">
        <v>112</v>
      </c>
      <c r="E63">
        <v>8</v>
      </c>
      <c r="G63">
        <f>_xlfn.XLOOKUP(B63,'cities 2024'!$A$2:$A$66,'cities 2024'!$C$2:$C$66)</f>
        <v>42900</v>
      </c>
      <c r="H63">
        <f>_xlfn.XLOOKUP(B63,'cities 2024'!$A$2:$A$66,'cities 2024'!$D$2:$D$66)</f>
        <v>107</v>
      </c>
      <c r="I63">
        <f>_xlfn.XLOOKUP(B63,'cities 2024'!$A$2:$A$66,'cities 2024'!$E$2:$E$66)</f>
        <v>8</v>
      </c>
      <c r="K63">
        <f>_xlfn.XLOOKUP(B63,'cities 2023'!$A$2:$A$97,'cities 2023'!$C$2:$C$97)</f>
        <v>41700</v>
      </c>
      <c r="L63">
        <f>_xlfn.XLOOKUP(B63,'cities 2023'!$A$2:$A$97,'cities 2023'!$D$2:$D$97)</f>
        <v>104</v>
      </c>
      <c r="M63">
        <f>_xlfn.XLOOKUP(B63,'cities 2023'!$A$2:$A$97,'cities 2023'!$E$2:$E$97)</f>
        <v>8</v>
      </c>
    </row>
    <row r="64" spans="2:13" x14ac:dyDescent="0.2">
      <c r="B64" t="s">
        <v>50</v>
      </c>
      <c r="C64">
        <v>26400</v>
      </c>
      <c r="D64">
        <v>39</v>
      </c>
      <c r="E64">
        <v>4</v>
      </c>
      <c r="G64">
        <f>_xlfn.XLOOKUP(B64,'cities 2024'!$A$2:$A$66,'cities 2024'!$C$2:$C$66)</f>
        <v>27200</v>
      </c>
      <c r="H64">
        <f>_xlfn.XLOOKUP(B64,'cities 2024'!$A$2:$A$66,'cities 2024'!$D$2:$D$66)</f>
        <v>40</v>
      </c>
      <c r="I64">
        <f>_xlfn.XLOOKUP(B64,'cities 2024'!$A$2:$A$66,'cities 2024'!$E$2:$E$66)</f>
        <v>4</v>
      </c>
      <c r="K64">
        <f>_xlfn.XLOOKUP(B64,'cities 2023'!$A$2:$A$97,'cities 2023'!$C$2:$C$97)</f>
        <v>31900</v>
      </c>
      <c r="L64">
        <f>_xlfn.XLOOKUP(B64,'cities 2023'!$A$2:$A$97,'cities 2023'!$D$2:$D$97)</f>
        <v>45</v>
      </c>
      <c r="M64">
        <f>_xlfn.XLOOKUP(B64,'cities 2023'!$A$2:$A$97,'cities 2023'!$E$2:$E$97)</f>
        <v>4</v>
      </c>
    </row>
    <row r="65" spans="2:13" x14ac:dyDescent="0.2">
      <c r="B65" t="s">
        <v>18</v>
      </c>
      <c r="C65">
        <v>127100</v>
      </c>
      <c r="D65">
        <v>295</v>
      </c>
      <c r="E65">
        <v>25</v>
      </c>
      <c r="G65">
        <f>_xlfn.XLOOKUP(B65,'cities 2024'!$A$2:$A$66,'cities 2024'!$C$2:$C$66)</f>
        <v>120500</v>
      </c>
      <c r="H65">
        <f>_xlfn.XLOOKUP(B65,'cities 2024'!$A$2:$A$66,'cities 2024'!$D$2:$D$66)</f>
        <v>290</v>
      </c>
      <c r="I65">
        <f>_xlfn.XLOOKUP(B65,'cities 2024'!$A$2:$A$66,'cities 2024'!$E$2:$E$66)</f>
        <v>24</v>
      </c>
      <c r="K65">
        <f>_xlfn.XLOOKUP(B65,'cities 2023'!$A$2:$A$97,'cities 2023'!$C$2:$C$97)</f>
        <v>124000</v>
      </c>
      <c r="L65">
        <f>_xlfn.XLOOKUP(B65,'cities 2023'!$A$2:$A$97,'cities 2023'!$D$2:$D$97)</f>
        <v>295</v>
      </c>
      <c r="M65">
        <f>_xlfn.XLOOKUP(B65,'cities 2023'!$A$2:$A$97,'cities 2023'!$E$2:$E$97)</f>
        <v>24</v>
      </c>
    </row>
    <row r="66" spans="2:13" x14ac:dyDescent="0.2">
      <c r="B66" t="s">
        <v>53</v>
      </c>
      <c r="C66">
        <v>31200</v>
      </c>
      <c r="D66">
        <v>125</v>
      </c>
      <c r="E66">
        <v>16</v>
      </c>
      <c r="G66">
        <f>_xlfn.XLOOKUP(B66,'cities 2024'!$A$2:$A$66,'cities 2024'!$C$2:$C$66)</f>
        <v>30700</v>
      </c>
      <c r="H66">
        <f>_xlfn.XLOOKUP(B66,'cities 2024'!$A$2:$A$66,'cities 2024'!$D$2:$D$66)</f>
        <v>123</v>
      </c>
      <c r="I66">
        <f>_xlfn.XLOOKUP(B66,'cities 2024'!$A$2:$A$66,'cities 2024'!$E$2:$E$66)</f>
        <v>16</v>
      </c>
      <c r="K66">
        <f>_xlfn.XLOOKUP(B66,'cities 2023'!$A$2:$A$97,'cities 2023'!$C$2:$C$97)</f>
        <v>30200</v>
      </c>
      <c r="L66">
        <f>_xlfn.XLOOKUP(B66,'cities 2023'!$A$2:$A$97,'cities 2023'!$D$2:$D$97)</f>
        <v>121</v>
      </c>
      <c r="M66">
        <f>_xlfn.XLOOKUP(B66,'cities 2023'!$A$2:$A$97,'cities 2023'!$E$2:$E$97)</f>
        <v>16</v>
      </c>
    </row>
    <row r="67" spans="2:13" x14ac:dyDescent="0.2">
      <c r="B67" t="s">
        <v>32</v>
      </c>
      <c r="C67">
        <v>81200</v>
      </c>
      <c r="D67">
        <v>237</v>
      </c>
      <c r="E67">
        <v>20</v>
      </c>
      <c r="G67">
        <f>_xlfn.XLOOKUP(B67,'cities 2024'!$A$2:$A$66,'cities 2024'!$C$2:$C$66)</f>
        <v>72500</v>
      </c>
      <c r="H67">
        <f>_xlfn.XLOOKUP(B67,'cities 2024'!$A$2:$A$66,'cities 2024'!$D$2:$D$66)</f>
        <v>212</v>
      </c>
      <c r="I67">
        <f>_xlfn.XLOOKUP(B67,'cities 2024'!$A$2:$A$66,'cities 2024'!$E$2:$E$66)</f>
        <v>15</v>
      </c>
      <c r="K67">
        <f>_xlfn.XLOOKUP(B67,'cities 2023'!$A$2:$A$97,'cities 2023'!$C$2:$C$97)</f>
        <v>68400</v>
      </c>
      <c r="L67">
        <f>_xlfn.XLOOKUP(B67,'cities 2023'!$A$2:$A$97,'cities 2023'!$D$2:$D$97)</f>
        <v>206</v>
      </c>
      <c r="M67">
        <f>_xlfn.XLOOKUP(B67,'cities 2023'!$A$2:$A$97,'cities 2023'!$E$2:$E$97)</f>
        <v>15</v>
      </c>
    </row>
    <row r="68" spans="2:13" x14ac:dyDescent="0.2">
      <c r="B68" t="s">
        <v>68</v>
      </c>
      <c r="C68">
        <v>22300</v>
      </c>
      <c r="D68">
        <v>43</v>
      </c>
      <c r="E68">
        <v>5</v>
      </c>
      <c r="G68">
        <f>_xlfn.XLOOKUP(B68,'cities 2024'!$A$2:$A$66,'cities 2024'!$C$2:$C$66)</f>
        <v>24200</v>
      </c>
      <c r="H68">
        <f>_xlfn.XLOOKUP(B68,'cities 2024'!$A$2:$A$66,'cities 2024'!$D$2:$D$66)</f>
        <v>43</v>
      </c>
      <c r="I68">
        <f>_xlfn.XLOOKUP(B68,'cities 2024'!$A$2:$A$66,'cities 2024'!$E$2:$E$66)</f>
        <v>5</v>
      </c>
      <c r="K68">
        <f>_xlfn.XLOOKUP(B68,'cities 2023'!$A$2:$A$97,'cities 2023'!$C$2:$C$97)</f>
        <v>18400</v>
      </c>
      <c r="L68">
        <f>_xlfn.XLOOKUP(B68,'cities 2023'!$A$2:$A$97,'cities 2023'!$D$2:$D$97)</f>
        <v>40</v>
      </c>
      <c r="M68">
        <f>_xlfn.XLOOKUP(B68,'cities 2023'!$A$2:$A$97,'cities 2023'!$E$2:$E$97)</f>
        <v>5</v>
      </c>
    </row>
    <row r="69" spans="2:13" x14ac:dyDescent="0.2">
      <c r="B69" t="s">
        <v>21</v>
      </c>
      <c r="C69">
        <v>80300</v>
      </c>
      <c r="D69">
        <v>132</v>
      </c>
      <c r="E69">
        <v>13</v>
      </c>
      <c r="G69">
        <f>_xlfn.XLOOKUP(B69,'cities 2024'!$A$2:$A$66,'cities 2024'!$C$2:$C$66)</f>
        <v>94500</v>
      </c>
      <c r="H69">
        <f>_xlfn.XLOOKUP(B69,'cities 2024'!$A$2:$A$66,'cities 2024'!$D$2:$D$66)</f>
        <v>155</v>
      </c>
      <c r="I69">
        <f>_xlfn.XLOOKUP(B69,'cities 2024'!$A$2:$A$66,'cities 2024'!$E$2:$E$66)</f>
        <v>15</v>
      </c>
      <c r="K69">
        <f>_xlfn.XLOOKUP(B69,'cities 2023'!$A$2:$A$97,'cities 2023'!$C$2:$C$97)</f>
        <v>102200</v>
      </c>
      <c r="L69">
        <f>_xlfn.XLOOKUP(B69,'cities 2023'!$A$2:$A$97,'cities 2023'!$D$2:$D$97)</f>
        <v>170</v>
      </c>
      <c r="M69">
        <f>_xlfn.XLOOKUP(B69,'cities 2023'!$A$2:$A$97,'cities 2023'!$E$2:$E$97)</f>
        <v>16</v>
      </c>
    </row>
    <row r="70" spans="2:13" x14ac:dyDescent="0.2">
      <c r="B70" t="s">
        <v>61</v>
      </c>
      <c r="C70">
        <v>24300</v>
      </c>
      <c r="D70">
        <v>69</v>
      </c>
      <c r="E70">
        <v>9</v>
      </c>
      <c r="G70">
        <f>_xlfn.XLOOKUP(B70,'cities 2024'!$A$2:$A$66,'cities 2024'!$C$2:$C$66)</f>
        <v>24500</v>
      </c>
      <c r="H70">
        <f>_xlfn.XLOOKUP(B70,'cities 2024'!$A$2:$A$66,'cities 2024'!$D$2:$D$66)</f>
        <v>70</v>
      </c>
      <c r="I70">
        <f>_xlfn.XLOOKUP(B70,'cities 2024'!$A$2:$A$66,'cities 2024'!$E$2:$E$66)</f>
        <v>9</v>
      </c>
      <c r="K70">
        <f>_xlfn.XLOOKUP(B70,'cities 2023'!$A$2:$A$97,'cities 2023'!$C$2:$C$97)</f>
        <v>23500</v>
      </c>
      <c r="L70">
        <f>_xlfn.XLOOKUP(B70,'cities 2023'!$A$2:$A$97,'cities 2023'!$D$2:$D$97)</f>
        <v>64</v>
      </c>
      <c r="M70">
        <f>_xlfn.XLOOKUP(B70,'cities 2023'!$A$2:$A$97,'cities 2023'!$E$2:$E$97)</f>
        <v>8</v>
      </c>
    </row>
    <row r="71" spans="2:13" x14ac:dyDescent="0.2">
      <c r="B71" t="s">
        <v>52</v>
      </c>
      <c r="C71">
        <v>32200</v>
      </c>
      <c r="D71">
        <v>104</v>
      </c>
      <c r="E71">
        <v>12</v>
      </c>
      <c r="G71">
        <f>_xlfn.XLOOKUP(B71,'cities 2024'!$A$2:$A$66,'cities 2024'!$C$2:$C$66)</f>
        <v>31600</v>
      </c>
      <c r="H71">
        <f>_xlfn.XLOOKUP(B71,'cities 2024'!$A$2:$A$66,'cities 2024'!$D$2:$D$66)</f>
        <v>102</v>
      </c>
      <c r="I71">
        <f>_xlfn.XLOOKUP(B71,'cities 2024'!$A$2:$A$66,'cities 2024'!$E$2:$E$66)</f>
        <v>12</v>
      </c>
      <c r="K71">
        <f>_xlfn.XLOOKUP(B71,'cities 2023'!$A$2:$A$97,'cities 2023'!$C$2:$C$97)</f>
        <v>30400</v>
      </c>
      <c r="L71">
        <f>_xlfn.XLOOKUP(B71,'cities 2023'!$A$2:$A$97,'cities 2023'!$D$2:$D$97)</f>
        <v>98</v>
      </c>
      <c r="M71">
        <f>_xlfn.XLOOKUP(B71,'cities 2023'!$A$2:$A$97,'cities 2023'!$E$2:$E$97)</f>
        <v>12</v>
      </c>
    </row>
    <row r="72" spans="2:13" x14ac:dyDescent="0.2">
      <c r="B72" t="s">
        <v>11</v>
      </c>
      <c r="C72">
        <v>154900</v>
      </c>
      <c r="D72">
        <v>346</v>
      </c>
      <c r="E72">
        <v>40</v>
      </c>
      <c r="G72">
        <f>_xlfn.XLOOKUP(B72,'cities 2024'!$A$2:$A$66,'cities 2024'!$C$2:$C$66)</f>
        <v>143400</v>
      </c>
      <c r="H72">
        <f>_xlfn.XLOOKUP(B72,'cities 2024'!$A$2:$A$66,'cities 2024'!$D$2:$D$66)</f>
        <v>320</v>
      </c>
      <c r="I72">
        <f>_xlfn.XLOOKUP(B72,'cities 2024'!$A$2:$A$66,'cities 2024'!$E$2:$E$66)</f>
        <v>35</v>
      </c>
      <c r="K72">
        <f>_xlfn.XLOOKUP(B72,'cities 2023'!$A$2:$A$97,'cities 2023'!$C$2:$C$97)</f>
        <v>129500</v>
      </c>
      <c r="L72">
        <f>_xlfn.XLOOKUP(B72,'cities 2023'!$A$2:$A$97,'cities 2023'!$D$2:$D$97)</f>
        <v>290</v>
      </c>
      <c r="M72">
        <f>_xlfn.XLOOKUP(B72,'cities 2023'!$A$2:$A$97,'cities 2023'!$E$2:$E$97)</f>
        <v>32</v>
      </c>
    </row>
    <row r="73" spans="2:13" x14ac:dyDescent="0.2">
      <c r="B73" t="s">
        <v>25</v>
      </c>
      <c r="C73">
        <v>81800</v>
      </c>
      <c r="D73">
        <v>210</v>
      </c>
      <c r="E73">
        <v>16</v>
      </c>
      <c r="G73">
        <f>_xlfn.XLOOKUP(B73,'cities 2024'!$A$2:$A$66,'cities 2024'!$C$2:$C$66)</f>
        <v>90900</v>
      </c>
      <c r="H73">
        <f>_xlfn.XLOOKUP(B73,'cities 2024'!$A$2:$A$66,'cities 2024'!$D$2:$D$66)</f>
        <v>258</v>
      </c>
      <c r="I73">
        <f>_xlfn.XLOOKUP(B73,'cities 2024'!$A$2:$A$66,'cities 2024'!$E$2:$E$66)</f>
        <v>18</v>
      </c>
      <c r="K73">
        <f>_xlfn.XLOOKUP(B73,'cities 2023'!$A$2:$A$97,'cities 2023'!$C$2:$C$97)</f>
        <v>98500</v>
      </c>
      <c r="L73">
        <f>_xlfn.XLOOKUP(B73,'cities 2023'!$A$2:$A$97,'cities 2023'!$D$2:$D$97)</f>
        <v>280</v>
      </c>
      <c r="M73">
        <f>_xlfn.XLOOKUP(B73,'cities 2023'!$A$2:$A$97,'cities 2023'!$E$2:$E$97)</f>
        <v>20</v>
      </c>
    </row>
    <row r="74" spans="2:13" x14ac:dyDescent="0.2">
      <c r="B74" t="s">
        <v>66</v>
      </c>
      <c r="C74">
        <v>22200</v>
      </c>
      <c r="D74">
        <v>45</v>
      </c>
      <c r="E74">
        <v>4</v>
      </c>
      <c r="G74">
        <f>_xlfn.XLOOKUP(B74,'cities 2024'!$A$2:$A$66,'cities 2024'!$C$2:$C$66)</f>
        <v>21800</v>
      </c>
      <c r="H74">
        <f>_xlfn.XLOOKUP(B74,'cities 2024'!$A$2:$A$66,'cities 2024'!$D$2:$D$66)</f>
        <v>37</v>
      </c>
      <c r="I74">
        <f>_xlfn.XLOOKUP(B74,'cities 2024'!$A$2:$A$66,'cities 2024'!$E$2:$E$66)</f>
        <v>3</v>
      </c>
      <c r="K74">
        <f>_xlfn.XLOOKUP(B74,'cities 2023'!$A$2:$A$97,'cities 2023'!$C$2:$C$97)</f>
        <v>20800</v>
      </c>
      <c r="L74">
        <f>_xlfn.XLOOKUP(B74,'cities 2023'!$A$2:$A$97,'cities 2023'!$D$2:$D$97)</f>
        <v>35</v>
      </c>
      <c r="M74">
        <f>_xlfn.XLOOKUP(B74,'cities 2023'!$A$2:$A$97,'cities 2023'!$E$2:$E$97)</f>
        <v>3</v>
      </c>
    </row>
    <row r="75" spans="2:13" x14ac:dyDescent="0.2">
      <c r="B75" t="s">
        <v>7</v>
      </c>
      <c r="C75">
        <v>215700</v>
      </c>
      <c r="D75">
        <v>352</v>
      </c>
      <c r="E75">
        <v>33</v>
      </c>
      <c r="G75">
        <f>_xlfn.XLOOKUP(B75,'cities 2024'!$A$2:$A$66,'cities 2024'!$C$2:$C$66)</f>
        <v>227000</v>
      </c>
      <c r="H75">
        <f>_xlfn.XLOOKUP(B75,'cities 2024'!$A$2:$A$66,'cities 2024'!$D$2:$D$66)</f>
        <v>370</v>
      </c>
      <c r="I75">
        <f>_xlfn.XLOOKUP(B75,'cities 2024'!$A$2:$A$66,'cities 2024'!$E$2:$E$66)</f>
        <v>35</v>
      </c>
      <c r="K75">
        <f>_xlfn.XLOOKUP(B75,'cities 2023'!$A$2:$A$97,'cities 2023'!$C$2:$C$97)</f>
        <v>258000</v>
      </c>
      <c r="L75">
        <f>_xlfn.XLOOKUP(B75,'cities 2023'!$A$2:$A$97,'cities 2023'!$D$2:$D$97)</f>
        <v>384</v>
      </c>
      <c r="M75">
        <f>_xlfn.XLOOKUP(B75,'cities 2023'!$A$2:$A$97,'cities 2023'!$E$2:$E$97)</f>
        <v>36</v>
      </c>
    </row>
    <row r="76" spans="2:13" x14ac:dyDescent="0.2">
      <c r="B76" t="s">
        <v>10</v>
      </c>
      <c r="C76">
        <v>220600</v>
      </c>
      <c r="D76">
        <v>516</v>
      </c>
      <c r="E76">
        <v>45</v>
      </c>
      <c r="G76">
        <f>_xlfn.XLOOKUP(B76,'cities 2024'!$A$2:$A$66,'cities 2024'!$C$2:$C$66)</f>
        <v>212100</v>
      </c>
      <c r="H76">
        <f>_xlfn.XLOOKUP(B76,'cities 2024'!$A$2:$A$66,'cities 2024'!$D$2:$D$66)</f>
        <v>496</v>
      </c>
      <c r="I76">
        <f>_xlfn.XLOOKUP(B76,'cities 2024'!$A$2:$A$66,'cities 2024'!$E$2:$E$66)</f>
        <v>43</v>
      </c>
      <c r="K76">
        <f>_xlfn.XLOOKUP(B76,'cities 2023'!$A$2:$A$97,'cities 2023'!$C$2:$C$97)</f>
        <v>205400</v>
      </c>
      <c r="L76">
        <f>_xlfn.XLOOKUP(B76,'cities 2023'!$A$2:$A$97,'cities 2023'!$D$2:$D$97)</f>
        <v>480</v>
      </c>
      <c r="M76">
        <f>_xlfn.XLOOKUP(B76,'cities 2023'!$A$2:$A$97,'cities 2023'!$E$2:$E$97)</f>
        <v>42</v>
      </c>
    </row>
    <row r="77" spans="2:13" x14ac:dyDescent="0.2">
      <c r="B77" t="s">
        <v>54</v>
      </c>
      <c r="C77">
        <v>34900</v>
      </c>
      <c r="D77">
        <v>72</v>
      </c>
      <c r="E77">
        <v>8</v>
      </c>
      <c r="G77">
        <f>_xlfn.XLOOKUP(B77,'cities 2024'!$A$2:$A$66,'cities 2024'!$C$2:$C$66)</f>
        <v>36000</v>
      </c>
      <c r="H77">
        <f>_xlfn.XLOOKUP(B77,'cities 2024'!$A$2:$A$66,'cities 2024'!$D$2:$D$66)</f>
        <v>74</v>
      </c>
      <c r="I77">
        <f>_xlfn.XLOOKUP(B77,'cities 2024'!$A$2:$A$66,'cities 2024'!$E$2:$E$66)</f>
        <v>8</v>
      </c>
      <c r="K77">
        <f>_xlfn.XLOOKUP(B77,'cities 2023'!$A$2:$A$97,'cities 2023'!$C$2:$C$97)</f>
        <v>29000</v>
      </c>
      <c r="L77">
        <f>_xlfn.XLOOKUP(B77,'cities 2023'!$A$2:$A$97,'cities 2023'!$D$2:$D$97)</f>
        <v>61</v>
      </c>
      <c r="M77">
        <f>_xlfn.XLOOKUP(B77,'cities 2023'!$A$2:$A$97,'cities 2023'!$E$2:$E$97)</f>
        <v>6</v>
      </c>
    </row>
    <row r="78" spans="2:13" x14ac:dyDescent="0.2">
      <c r="B78" t="s">
        <v>28</v>
      </c>
      <c r="C78">
        <v>94000</v>
      </c>
      <c r="D78">
        <v>108</v>
      </c>
      <c r="E78">
        <v>12</v>
      </c>
      <c r="G78">
        <f>_xlfn.XLOOKUP(B78,'cities 2024'!$A$2:$A$66,'cities 2024'!$C$2:$C$66)</f>
        <v>97900</v>
      </c>
      <c r="H78">
        <f>_xlfn.XLOOKUP(B78,'cities 2024'!$A$2:$A$66,'cities 2024'!$D$2:$D$66)</f>
        <v>112</v>
      </c>
      <c r="I78">
        <f>_xlfn.XLOOKUP(B78,'cities 2024'!$A$2:$A$66,'cities 2024'!$E$2:$E$66)</f>
        <v>10</v>
      </c>
      <c r="K78">
        <f>_xlfn.XLOOKUP(B78,'cities 2023'!$A$2:$A$97,'cities 2023'!$C$2:$C$97)</f>
        <v>96000</v>
      </c>
      <c r="L78">
        <f>_xlfn.XLOOKUP(B78,'cities 2023'!$A$2:$A$97,'cities 2023'!$D$2:$D$97)</f>
        <v>123</v>
      </c>
      <c r="M78">
        <f>_xlfn.XLOOKUP(B78,'cities 2023'!$A$2:$A$97,'cities 2023'!$E$2:$E$97)</f>
        <v>10</v>
      </c>
    </row>
    <row r="79" spans="2:13" x14ac:dyDescent="0.2">
      <c r="B79" t="s">
        <v>43</v>
      </c>
      <c r="C79">
        <v>38800</v>
      </c>
      <c r="D79">
        <v>180</v>
      </c>
      <c r="E79">
        <v>17</v>
      </c>
      <c r="G79">
        <f>_xlfn.XLOOKUP(B79,'cities 2024'!$A$2:$A$66,'cities 2024'!$C$2:$C$66)</f>
        <v>35300</v>
      </c>
      <c r="H79">
        <f>_xlfn.XLOOKUP(B79,'cities 2024'!$A$2:$A$66,'cities 2024'!$D$2:$D$66)</f>
        <v>164</v>
      </c>
      <c r="I79">
        <f>_xlfn.XLOOKUP(B79,'cities 2024'!$A$2:$A$66,'cities 2024'!$E$2:$E$66)</f>
        <v>15</v>
      </c>
      <c r="K79">
        <f>_xlfn.XLOOKUP(B79,'cities 2023'!$A$2:$A$97,'cities 2023'!$C$2:$C$97)</f>
        <v>38000</v>
      </c>
      <c r="L79">
        <f>_xlfn.XLOOKUP(B79,'cities 2023'!$A$2:$A$97,'cities 2023'!$D$2:$D$97)</f>
        <v>160</v>
      </c>
      <c r="M79">
        <f>_xlfn.XLOOKUP(B79,'cities 2023'!$A$2:$A$97,'cities 2023'!$E$2:$E$97)</f>
        <v>12</v>
      </c>
    </row>
    <row r="80" spans="2:13" x14ac:dyDescent="0.2">
      <c r="B80" t="s">
        <v>47</v>
      </c>
      <c r="C80">
        <v>30000</v>
      </c>
      <c r="D80">
        <v>178</v>
      </c>
      <c r="E80">
        <v>23</v>
      </c>
      <c r="G80">
        <f>_xlfn.XLOOKUP(B80,'cities 2024'!$A$2:$A$66,'cities 2024'!$C$2:$C$66)</f>
        <v>30300</v>
      </c>
      <c r="H80">
        <f>_xlfn.XLOOKUP(B80,'cities 2024'!$A$2:$A$66,'cities 2024'!$D$2:$D$66)</f>
        <v>207</v>
      </c>
      <c r="I80">
        <f>_xlfn.XLOOKUP(B80,'cities 2024'!$A$2:$A$66,'cities 2024'!$E$2:$E$66)</f>
        <v>23</v>
      </c>
      <c r="K80">
        <f>_xlfn.XLOOKUP(B80,'cities 2023'!$A$2:$A$97,'cities 2023'!$C$2:$C$97)</f>
        <v>35200</v>
      </c>
      <c r="L80">
        <f>_xlfn.XLOOKUP(B80,'cities 2023'!$A$2:$A$97,'cities 2023'!$D$2:$D$97)</f>
        <v>250</v>
      </c>
      <c r="M80">
        <f>_xlfn.XLOOKUP(B80,'cities 2023'!$A$2:$A$97,'cities 2023'!$E$2:$E$97)</f>
        <v>28</v>
      </c>
    </row>
    <row r="81" spans="2:13" x14ac:dyDescent="0.2">
      <c r="B81" t="s">
        <v>34</v>
      </c>
      <c r="C81">
        <v>51200</v>
      </c>
      <c r="D81">
        <v>205</v>
      </c>
      <c r="E81">
        <v>25</v>
      </c>
      <c r="G81">
        <f>_xlfn.XLOOKUP(B81,'cities 2024'!$A$2:$A$66,'cities 2024'!$C$2:$C$66)</f>
        <v>58800</v>
      </c>
      <c r="H81">
        <f>_xlfn.XLOOKUP(B81,'cities 2024'!$A$2:$A$66,'cities 2024'!$D$2:$D$66)</f>
        <v>236</v>
      </c>
      <c r="I81">
        <f>_xlfn.XLOOKUP(B81,'cities 2024'!$A$2:$A$66,'cities 2024'!$E$2:$E$66)</f>
        <v>29</v>
      </c>
      <c r="K81">
        <f>_xlfn.XLOOKUP(B81,'cities 2023'!$A$2:$A$97,'cities 2023'!$C$2:$C$97)</f>
        <v>59400</v>
      </c>
      <c r="L81">
        <f>_xlfn.XLOOKUP(B81,'cities 2023'!$A$2:$A$97,'cities 2023'!$D$2:$D$97)</f>
        <v>238</v>
      </c>
      <c r="M81">
        <f>_xlfn.XLOOKUP(B81,'cities 2023'!$A$2:$A$97,'cities 2023'!$E$2:$E$97)</f>
        <v>29</v>
      </c>
    </row>
    <row r="82" spans="2:13" x14ac:dyDescent="0.2">
      <c r="B82" t="s">
        <v>2</v>
      </c>
      <c r="C82">
        <v>384500</v>
      </c>
      <c r="D82">
        <v>818</v>
      </c>
      <c r="E82">
        <v>66</v>
      </c>
      <c r="G82">
        <f>_xlfn.XLOOKUP(B82,'cities 2024'!$A$2:$A$66,'cities 2024'!$C$2:$C$66)</f>
        <v>349500</v>
      </c>
      <c r="H82">
        <f>_xlfn.XLOOKUP(B82,'cities 2024'!$A$2:$A$66,'cities 2024'!$D$2:$D$66)</f>
        <v>744</v>
      </c>
      <c r="I82">
        <f>_xlfn.XLOOKUP(B82,'cities 2024'!$A$2:$A$66,'cities 2024'!$E$2:$E$66)</f>
        <v>60</v>
      </c>
      <c r="K82">
        <f>_xlfn.XLOOKUP(B82,'cities 2023'!$A$2:$A$97,'cities 2023'!$C$2:$C$97)</f>
        <v>340000</v>
      </c>
      <c r="L82">
        <f>_xlfn.XLOOKUP(B82,'cities 2023'!$A$2:$A$97,'cities 2023'!$D$2:$D$97)</f>
        <v>724</v>
      </c>
      <c r="M82">
        <f>_xlfn.XLOOKUP(B82,'cities 2023'!$A$2:$A$97,'cities 2023'!$E$2:$E$97)</f>
        <v>58</v>
      </c>
    </row>
    <row r="83" spans="2:13" x14ac:dyDescent="0.2">
      <c r="B83" t="s">
        <v>49</v>
      </c>
      <c r="C83">
        <v>34600</v>
      </c>
      <c r="D83">
        <v>66</v>
      </c>
      <c r="E83">
        <v>9</v>
      </c>
      <c r="G83">
        <f>_xlfn.XLOOKUP(B83,'cities 2024'!$A$2:$A$66,'cities 2024'!$C$2:$C$66)</f>
        <v>33600</v>
      </c>
      <c r="H83">
        <f>_xlfn.XLOOKUP(B83,'cities 2024'!$A$2:$A$66,'cities 2024'!$D$2:$D$66)</f>
        <v>64</v>
      </c>
      <c r="I83">
        <f>_xlfn.XLOOKUP(B83,'cities 2024'!$A$2:$A$66,'cities 2024'!$E$2:$E$66)</f>
        <v>8</v>
      </c>
      <c r="K83">
        <f>_xlfn.XLOOKUP(B83,'cities 2023'!$A$2:$A$97,'cities 2023'!$C$2:$C$97)</f>
        <v>33900</v>
      </c>
      <c r="L83">
        <f>_xlfn.XLOOKUP(B83,'cities 2023'!$A$2:$A$97,'cities 2023'!$D$2:$D$97)</f>
        <v>53</v>
      </c>
      <c r="M83">
        <f>_xlfn.XLOOKUP(B83,'cities 2023'!$A$2:$A$97,'cities 2023'!$E$2:$E$97)</f>
        <v>5</v>
      </c>
    </row>
    <row r="84" spans="2:13" x14ac:dyDescent="0.2">
      <c r="B84" t="s">
        <v>38</v>
      </c>
      <c r="C84">
        <v>53100</v>
      </c>
      <c r="D84">
        <v>127</v>
      </c>
      <c r="E84">
        <v>11</v>
      </c>
      <c r="G84">
        <f>_xlfn.XLOOKUP(B84,'cities 2024'!$A$2:$A$66,'cities 2024'!$C$2:$C$66)</f>
        <v>54200</v>
      </c>
      <c r="H84">
        <f>_xlfn.XLOOKUP(B84,'cities 2024'!$A$2:$A$66,'cities 2024'!$D$2:$D$66)</f>
        <v>130</v>
      </c>
      <c r="I84">
        <f>_xlfn.XLOOKUP(B84,'cities 2024'!$A$2:$A$66,'cities 2024'!$E$2:$E$66)</f>
        <v>11</v>
      </c>
      <c r="K84">
        <f>_xlfn.XLOOKUP(B84,'cities 2023'!$A$2:$A$97,'cities 2023'!$C$2:$C$97)</f>
        <v>50500</v>
      </c>
      <c r="L84">
        <f>_xlfn.XLOOKUP(B84,'cities 2023'!$A$2:$A$97,'cities 2023'!$D$2:$D$97)</f>
        <v>121</v>
      </c>
      <c r="M84">
        <f>_xlfn.XLOOKUP(B84,'cities 2023'!$A$2:$A$97,'cities 2023'!$E$2:$E$97)</f>
        <v>10</v>
      </c>
    </row>
    <row r="85" spans="2:13" x14ac:dyDescent="0.2">
      <c r="B85" t="s">
        <v>26</v>
      </c>
      <c r="C85">
        <v>66000</v>
      </c>
      <c r="D85">
        <v>148</v>
      </c>
      <c r="E85">
        <v>16</v>
      </c>
      <c r="G85">
        <f>_xlfn.XLOOKUP(B85,'cities 2024'!$A$2:$A$66,'cities 2024'!$C$2:$C$66)</f>
        <v>82500</v>
      </c>
      <c r="H85">
        <f>_xlfn.XLOOKUP(B85,'cities 2024'!$A$2:$A$66,'cities 2024'!$D$2:$D$66)</f>
        <v>195</v>
      </c>
      <c r="I85">
        <f>_xlfn.XLOOKUP(B85,'cities 2024'!$A$2:$A$66,'cities 2024'!$E$2:$E$66)</f>
        <v>20</v>
      </c>
      <c r="K85">
        <f>_xlfn.XLOOKUP(B85,'cities 2023'!$A$2:$A$97,'cities 2023'!$C$2:$C$97)</f>
        <v>97000</v>
      </c>
      <c r="L85">
        <f>_xlfn.XLOOKUP(B85,'cities 2023'!$A$2:$A$97,'cities 2023'!$D$2:$D$97)</f>
        <v>229</v>
      </c>
      <c r="M85">
        <f>_xlfn.XLOOKUP(B85,'cities 2023'!$A$2:$A$97,'cities 2023'!$E$2:$E$97)</f>
        <v>24</v>
      </c>
    </row>
    <row r="86" spans="2:13" x14ac:dyDescent="0.2">
      <c r="B86" t="s">
        <v>15</v>
      </c>
      <c r="C86">
        <v>110500</v>
      </c>
      <c r="D86">
        <v>293</v>
      </c>
      <c r="E86">
        <v>35</v>
      </c>
      <c r="G86">
        <f>_xlfn.XLOOKUP(B86,'cities 2024'!$A$2:$A$66,'cities 2024'!$C$2:$C$66)</f>
        <v>123400</v>
      </c>
      <c r="H86">
        <f>_xlfn.XLOOKUP(B86,'cities 2024'!$A$2:$A$66,'cities 2024'!$D$2:$D$66)</f>
        <v>322</v>
      </c>
      <c r="I86">
        <f>_xlfn.XLOOKUP(B86,'cities 2024'!$A$2:$A$66,'cities 2024'!$E$2:$E$66)</f>
        <v>39</v>
      </c>
      <c r="K86">
        <f>_xlfn.XLOOKUP(B86,'cities 2023'!$A$2:$A$97,'cities 2023'!$C$2:$C$97)</f>
        <v>127200</v>
      </c>
      <c r="L86">
        <f>_xlfn.XLOOKUP(B86,'cities 2023'!$A$2:$A$97,'cities 2023'!$D$2:$D$97)</f>
        <v>332</v>
      </c>
      <c r="M86">
        <f>_xlfn.XLOOKUP(B86,'cities 2023'!$A$2:$A$97,'cities 2023'!$E$2:$E$97)</f>
        <v>40</v>
      </c>
    </row>
    <row r="87" spans="2:13" x14ac:dyDescent="0.2">
      <c r="B87" t="s">
        <v>39</v>
      </c>
      <c r="C87">
        <v>50800</v>
      </c>
      <c r="D87">
        <v>156</v>
      </c>
      <c r="E87">
        <v>22</v>
      </c>
      <c r="G87">
        <f>_xlfn.XLOOKUP(B87,'cities 2024'!$A$2:$A$66,'cities 2024'!$C$2:$C$66)</f>
        <v>50300</v>
      </c>
      <c r="H87">
        <f>_xlfn.XLOOKUP(B87,'cities 2024'!$A$2:$A$66,'cities 2024'!$D$2:$D$66)</f>
        <v>154</v>
      </c>
      <c r="I87">
        <f>_xlfn.XLOOKUP(B87,'cities 2024'!$A$2:$A$66,'cities 2024'!$E$2:$E$66)</f>
        <v>22</v>
      </c>
      <c r="K87">
        <f>_xlfn.XLOOKUP(B87,'cities 2023'!$A$2:$A$97,'cities 2023'!$C$2:$C$97)</f>
        <v>45700</v>
      </c>
      <c r="L87">
        <f>_xlfn.XLOOKUP(B87,'cities 2023'!$A$2:$A$97,'cities 2023'!$D$2:$D$97)</f>
        <v>140</v>
      </c>
      <c r="M87">
        <f>_xlfn.XLOOKUP(B87,'cities 2023'!$A$2:$A$97,'cities 2023'!$E$2:$E$97)</f>
        <v>20</v>
      </c>
    </row>
    <row r="88" spans="2:13" x14ac:dyDescent="0.2">
      <c r="B88" t="s">
        <v>9</v>
      </c>
      <c r="C88">
        <v>242400</v>
      </c>
      <c r="D88">
        <v>333</v>
      </c>
      <c r="E88">
        <v>30</v>
      </c>
      <c r="G88">
        <f>_xlfn.XLOOKUP(B88,'cities 2024'!$A$2:$A$66,'cities 2024'!$C$2:$C$66)</f>
        <v>244800</v>
      </c>
      <c r="H88">
        <f>_xlfn.XLOOKUP(B88,'cities 2024'!$A$2:$A$66,'cities 2024'!$D$2:$D$66)</f>
        <v>336</v>
      </c>
      <c r="I88">
        <f>_xlfn.XLOOKUP(B88,'cities 2024'!$A$2:$A$66,'cities 2024'!$E$2:$E$66)</f>
        <v>30</v>
      </c>
      <c r="K88">
        <f>_xlfn.XLOOKUP(B88,'cities 2023'!$A$2:$A$97,'cities 2023'!$C$2:$C$97)</f>
        <v>240100</v>
      </c>
      <c r="L88">
        <f>_xlfn.XLOOKUP(B88,'cities 2023'!$A$2:$A$97,'cities 2023'!$D$2:$D$97)</f>
        <v>329</v>
      </c>
      <c r="M88">
        <f>_xlfn.XLOOKUP(B88,'cities 2023'!$A$2:$A$97,'cities 2023'!$E$2:$E$97)</f>
        <v>27</v>
      </c>
    </row>
    <row r="89" spans="2:13" x14ac:dyDescent="0.2">
      <c r="B89" t="s">
        <v>16</v>
      </c>
      <c r="C89">
        <v>152900</v>
      </c>
      <c r="D89">
        <v>224</v>
      </c>
      <c r="E89">
        <v>22</v>
      </c>
      <c r="G89">
        <f>_xlfn.XLOOKUP(B89,'cities 2024'!$A$2:$A$66,'cities 2024'!$C$2:$C$66)</f>
        <v>147000</v>
      </c>
      <c r="H89">
        <f>_xlfn.XLOOKUP(B89,'cities 2024'!$A$2:$A$66,'cities 2024'!$D$2:$D$66)</f>
        <v>205</v>
      </c>
      <c r="I89">
        <f>_xlfn.XLOOKUP(B89,'cities 2024'!$A$2:$A$66,'cities 2024'!$E$2:$E$66)</f>
        <v>20</v>
      </c>
      <c r="K89">
        <f>_xlfn.XLOOKUP(B89,'cities 2023'!$A$2:$A$97,'cities 2023'!$C$2:$C$97)</f>
        <v>126900</v>
      </c>
      <c r="L89">
        <f>_xlfn.XLOOKUP(B89,'cities 2023'!$A$2:$A$97,'cities 2023'!$D$2:$D$97)</f>
        <v>184</v>
      </c>
      <c r="M89">
        <f>_xlfn.XLOOKUP(B89,'cities 2023'!$A$2:$A$97,'cities 2023'!$E$2:$E$97)</f>
        <v>15</v>
      </c>
    </row>
    <row r="90" spans="2:13" x14ac:dyDescent="0.2">
      <c r="B90" t="s">
        <v>45</v>
      </c>
      <c r="C90">
        <v>22600</v>
      </c>
      <c r="D90">
        <v>76</v>
      </c>
      <c r="E90">
        <v>9</v>
      </c>
      <c r="G90">
        <f>_xlfn.XLOOKUP(B90,'cities 2024'!$A$2:$A$66,'cities 2024'!$C$2:$C$66)</f>
        <v>24300</v>
      </c>
      <c r="H90">
        <f>_xlfn.XLOOKUP(B90,'cities 2024'!$A$2:$A$66,'cities 2024'!$D$2:$D$66)</f>
        <v>82</v>
      </c>
      <c r="I90">
        <f>_xlfn.XLOOKUP(B90,'cities 2024'!$A$2:$A$66,'cities 2024'!$E$2:$E$66)</f>
        <v>10</v>
      </c>
      <c r="K90">
        <f>_xlfn.XLOOKUP(B90,'cities 2023'!$A$2:$A$97,'cities 2023'!$C$2:$C$97)</f>
        <v>35600</v>
      </c>
      <c r="L90">
        <f>_xlfn.XLOOKUP(B90,'cities 2023'!$A$2:$A$97,'cities 2023'!$D$2:$D$97)</f>
        <v>90</v>
      </c>
      <c r="M90">
        <f>_xlfn.XLOOKUP(B90,'cities 2023'!$A$2:$A$97,'cities 2023'!$E$2:$E$97)</f>
        <v>11</v>
      </c>
    </row>
    <row r="91" spans="2:13" x14ac:dyDescent="0.2">
      <c r="B91" t="s">
        <v>6</v>
      </c>
      <c r="C91">
        <v>342400</v>
      </c>
      <c r="D91">
        <v>756</v>
      </c>
      <c r="E91">
        <v>82</v>
      </c>
      <c r="G91">
        <f>_xlfn.XLOOKUP(B91,'cities 2024'!$A$2:$A$66,'cities 2024'!$C$2:$C$66)</f>
        <v>305700</v>
      </c>
      <c r="H91">
        <f>_xlfn.XLOOKUP(B91,'cities 2024'!$A$2:$A$66,'cities 2024'!$D$2:$D$66)</f>
        <v>675</v>
      </c>
      <c r="I91">
        <f>_xlfn.XLOOKUP(B91,'cities 2024'!$A$2:$A$66,'cities 2024'!$E$2:$E$66)</f>
        <v>68</v>
      </c>
      <c r="K91">
        <f>_xlfn.XLOOKUP(B91,'cities 2023'!$A$2:$A$97,'cities 2023'!$C$2:$C$97)</f>
        <v>285000</v>
      </c>
      <c r="L91">
        <f>_xlfn.XLOOKUP(B91,'cities 2023'!$A$2:$A$97,'cities 2023'!$D$2:$D$97)</f>
        <v>629</v>
      </c>
      <c r="M91">
        <f>_xlfn.XLOOKUP(B91,'cities 2023'!$A$2:$A$97,'cities 2023'!$E$2:$E$97)</f>
        <v>63</v>
      </c>
    </row>
    <row r="92" spans="2:13" x14ac:dyDescent="0.2">
      <c r="B92" t="s">
        <v>4</v>
      </c>
      <c r="C92">
        <v>292300</v>
      </c>
      <c r="D92">
        <v>262</v>
      </c>
      <c r="E92">
        <v>18</v>
      </c>
      <c r="G92">
        <f>_xlfn.XLOOKUP(B92,'cities 2024'!$A$2:$A$66,'cities 2024'!$C$2:$C$66)</f>
        <v>298300</v>
      </c>
      <c r="H92">
        <f>_xlfn.XLOOKUP(B92,'cities 2024'!$A$2:$A$66,'cities 2024'!$D$2:$D$66)</f>
        <v>267</v>
      </c>
      <c r="I92">
        <f>_xlfn.XLOOKUP(B92,'cities 2024'!$A$2:$A$66,'cities 2024'!$E$2:$E$66)</f>
        <v>14</v>
      </c>
      <c r="K92">
        <f>_xlfn.XLOOKUP(B92,'cities 2023'!$A$2:$A$97,'cities 2023'!$C$2:$C$97)</f>
        <v>290300</v>
      </c>
      <c r="L92">
        <f>_xlfn.XLOOKUP(B92,'cities 2023'!$A$2:$A$97,'cities 2023'!$D$2:$D$97)</f>
        <v>250</v>
      </c>
      <c r="M92">
        <f>_xlfn.XLOOKUP(B92,'cities 2023'!$A$2:$A$97,'cities 2023'!$E$2:$E$97)</f>
        <v>14</v>
      </c>
    </row>
    <row r="93" spans="2:13" x14ac:dyDescent="0.2">
      <c r="B93" t="s">
        <v>19</v>
      </c>
      <c r="C93">
        <v>108400</v>
      </c>
      <c r="D93">
        <v>184</v>
      </c>
      <c r="E93">
        <v>20</v>
      </c>
      <c r="G93">
        <f>_xlfn.XLOOKUP(B93,'cities 2024'!$A$2:$A$66,'cities 2024'!$C$2:$C$66)</f>
        <v>106300</v>
      </c>
      <c r="H93">
        <f>_xlfn.XLOOKUP(B93,'cities 2024'!$A$2:$A$66,'cities 2024'!$D$2:$D$66)</f>
        <v>195</v>
      </c>
      <c r="I93">
        <f>_xlfn.XLOOKUP(B93,'cities 2024'!$A$2:$A$66,'cities 2024'!$E$2:$E$66)</f>
        <v>18</v>
      </c>
      <c r="K93">
        <f>_xlfn.XLOOKUP(B93,'cities 2023'!$A$2:$A$97,'cities 2023'!$C$2:$C$97)</f>
        <v>105200</v>
      </c>
      <c r="L93">
        <f>_xlfn.XLOOKUP(B93,'cities 2023'!$A$2:$A$97,'cities 2023'!$D$2:$D$97)</f>
        <v>193</v>
      </c>
      <c r="M93">
        <f>_xlfn.XLOOKUP(B93,'cities 2023'!$A$2:$A$97,'cities 2023'!$E$2:$E$97)</f>
        <v>18</v>
      </c>
    </row>
    <row r="94" spans="2:13" x14ac:dyDescent="0.2">
      <c r="B94" t="s">
        <v>44</v>
      </c>
      <c r="C94">
        <v>46400</v>
      </c>
      <c r="D94">
        <v>90</v>
      </c>
      <c r="E94">
        <v>11</v>
      </c>
      <c r="G94">
        <f>_xlfn.XLOOKUP(B94,'cities 2024'!$A$2:$A$66,'cities 2024'!$C$2:$C$66)</f>
        <v>41400</v>
      </c>
      <c r="H94">
        <f>_xlfn.XLOOKUP(B94,'cities 2024'!$A$2:$A$66,'cities 2024'!$D$2:$D$66)</f>
        <v>80</v>
      </c>
      <c r="I94">
        <f>_xlfn.XLOOKUP(B94,'cities 2024'!$A$2:$A$66,'cities 2024'!$E$2:$E$66)</f>
        <v>10</v>
      </c>
      <c r="K94">
        <f>_xlfn.XLOOKUP(B94,'cities 2023'!$A$2:$A$97,'cities 2023'!$C$2:$C$97)</f>
        <v>37300</v>
      </c>
      <c r="L94">
        <f>_xlfn.XLOOKUP(B94,'cities 2023'!$A$2:$A$97,'cities 2023'!$D$2:$D$97)</f>
        <v>67</v>
      </c>
      <c r="M94">
        <f>_xlfn.XLOOKUP(B94,'cities 2023'!$A$2:$A$97,'cities 2023'!$E$2:$E$97)</f>
        <v>6</v>
      </c>
    </row>
    <row r="95" spans="2:13" x14ac:dyDescent="0.2">
      <c r="B95" t="s">
        <v>23</v>
      </c>
      <c r="C95">
        <v>77800</v>
      </c>
      <c r="D95">
        <v>180</v>
      </c>
      <c r="E95">
        <v>10</v>
      </c>
      <c r="G95">
        <f>_xlfn.XLOOKUP(B95,'cities 2024'!$A$2:$A$66,'cities 2024'!$C$2:$C$66)</f>
        <v>88400</v>
      </c>
      <c r="H95">
        <f>_xlfn.XLOOKUP(B95,'cities 2024'!$A$2:$A$66,'cities 2024'!$D$2:$D$66)</f>
        <v>205</v>
      </c>
      <c r="I95">
        <f>_xlfn.XLOOKUP(B95,'cities 2024'!$A$2:$A$66,'cities 2024'!$E$2:$E$66)</f>
        <v>10</v>
      </c>
      <c r="K95">
        <f>_xlfn.XLOOKUP(B95,'cities 2023'!$A$2:$A$97,'cities 2023'!$C$2:$C$97)</f>
        <v>99300</v>
      </c>
      <c r="L95">
        <f>_xlfn.XLOOKUP(B95,'cities 2023'!$A$2:$A$97,'cities 2023'!$D$2:$D$97)</f>
        <v>250</v>
      </c>
      <c r="M95">
        <f>_xlfn.XLOOKUP(B95,'cities 2023'!$A$2:$A$97,'cities 2023'!$E$2:$E$97)</f>
        <v>12</v>
      </c>
    </row>
    <row r="97" spans="2:9" x14ac:dyDescent="0.2">
      <c r="B97" s="2" t="s">
        <v>342</v>
      </c>
      <c r="G97" t="s">
        <v>338</v>
      </c>
    </row>
    <row r="98" spans="2:9" x14ac:dyDescent="0.2">
      <c r="C98">
        <v>2025</v>
      </c>
      <c r="D98">
        <v>2024</v>
      </c>
      <c r="E98">
        <v>2023</v>
      </c>
      <c r="G98" t="s">
        <v>336</v>
      </c>
      <c r="H98" t="s">
        <v>339</v>
      </c>
      <c r="I98" t="s">
        <v>340</v>
      </c>
    </row>
    <row r="99" spans="2:9" x14ac:dyDescent="0.2">
      <c r="B99" t="s">
        <v>51</v>
      </c>
      <c r="C99" t="str">
        <f>MID(C61,2,1)</f>
        <v>2</v>
      </c>
      <c r="D99" t="str">
        <f>MID(G61,2,1)</f>
        <v>2</v>
      </c>
      <c r="E99" t="str">
        <f>MID(K61,2,1)</f>
        <v>0</v>
      </c>
      <c r="G99" t="str">
        <f>IF(C99=D99,"yes","")</f>
        <v>yes</v>
      </c>
      <c r="H99" t="str">
        <f>IF(D99=E99,"yes","")</f>
        <v/>
      </c>
      <c r="I99" t="str">
        <f>IF(C99=E99,"yes","")</f>
        <v/>
      </c>
    </row>
    <row r="100" spans="2:9" x14ac:dyDescent="0.2">
      <c r="B100" t="s">
        <v>13</v>
      </c>
      <c r="C100" t="str">
        <f t="shared" ref="C100:C133" si="0">MID(C62,2,1)</f>
        <v>1</v>
      </c>
      <c r="D100" t="str">
        <f t="shared" ref="D100:D133" si="1">MID(G62,2,1)</f>
        <v>2</v>
      </c>
      <c r="E100" t="str">
        <f t="shared" ref="E100:E133" si="2">MID(K62,2,1)</f>
        <v>2</v>
      </c>
      <c r="G100" t="str">
        <f t="shared" ref="G100:G133" si="3">IF(C100=D100,"yes","")</f>
        <v/>
      </c>
      <c r="H100" t="str">
        <f t="shared" ref="H100:H133" si="4">IF(D100=E100,"yes","")</f>
        <v>yes</v>
      </c>
      <c r="I100" t="str">
        <f t="shared" ref="I100:I133" si="5">IF(C100=E100,"yes","")</f>
        <v/>
      </c>
    </row>
    <row r="101" spans="2:9" x14ac:dyDescent="0.2">
      <c r="B101" t="s">
        <v>41</v>
      </c>
      <c r="C101" t="str">
        <f t="shared" si="0"/>
        <v>5</v>
      </c>
      <c r="D101" t="str">
        <f t="shared" si="1"/>
        <v>2</v>
      </c>
      <c r="E101" t="str">
        <f t="shared" si="2"/>
        <v>1</v>
      </c>
      <c r="G101" t="str">
        <f t="shared" si="3"/>
        <v/>
      </c>
      <c r="H101" t="str">
        <f t="shared" si="4"/>
        <v/>
      </c>
      <c r="I101" t="str">
        <f t="shared" si="5"/>
        <v/>
      </c>
    </row>
    <row r="102" spans="2:9" x14ac:dyDescent="0.2">
      <c r="B102" t="s">
        <v>50</v>
      </c>
      <c r="C102" t="str">
        <f t="shared" si="0"/>
        <v>6</v>
      </c>
      <c r="D102" t="str">
        <f t="shared" si="1"/>
        <v>7</v>
      </c>
      <c r="E102" t="str">
        <f t="shared" si="2"/>
        <v>1</v>
      </c>
      <c r="G102" t="str">
        <f t="shared" si="3"/>
        <v/>
      </c>
      <c r="H102" t="str">
        <f t="shared" si="4"/>
        <v/>
      </c>
      <c r="I102" t="str">
        <f t="shared" si="5"/>
        <v/>
      </c>
    </row>
    <row r="103" spans="2:9" x14ac:dyDescent="0.2">
      <c r="B103" t="s">
        <v>18</v>
      </c>
      <c r="C103" t="str">
        <f t="shared" si="0"/>
        <v>2</v>
      </c>
      <c r="D103" t="str">
        <f t="shared" si="1"/>
        <v>2</v>
      </c>
      <c r="E103" t="str">
        <f t="shared" si="2"/>
        <v>2</v>
      </c>
      <c r="G103" t="str">
        <f t="shared" si="3"/>
        <v>yes</v>
      </c>
      <c r="H103" t="str">
        <f t="shared" si="4"/>
        <v>yes</v>
      </c>
      <c r="I103" t="str">
        <f t="shared" si="5"/>
        <v>yes</v>
      </c>
    </row>
    <row r="104" spans="2:9" x14ac:dyDescent="0.2">
      <c r="B104" t="s">
        <v>53</v>
      </c>
      <c r="C104" t="str">
        <f t="shared" si="0"/>
        <v>1</v>
      </c>
      <c r="D104" t="str">
        <f t="shared" si="1"/>
        <v>0</v>
      </c>
      <c r="E104" t="str">
        <f t="shared" si="2"/>
        <v>0</v>
      </c>
      <c r="G104" t="str">
        <f t="shared" si="3"/>
        <v/>
      </c>
      <c r="H104" t="str">
        <f t="shared" si="4"/>
        <v>yes</v>
      </c>
      <c r="I104" t="str">
        <f t="shared" si="5"/>
        <v/>
      </c>
    </row>
    <row r="105" spans="2:9" x14ac:dyDescent="0.2">
      <c r="B105" t="s">
        <v>32</v>
      </c>
      <c r="C105" t="str">
        <f t="shared" si="0"/>
        <v>1</v>
      </c>
      <c r="D105" t="str">
        <f t="shared" si="1"/>
        <v>2</v>
      </c>
      <c r="E105" t="str">
        <f t="shared" si="2"/>
        <v>8</v>
      </c>
      <c r="G105" t="str">
        <f t="shared" si="3"/>
        <v/>
      </c>
      <c r="H105" t="str">
        <f t="shared" si="4"/>
        <v/>
      </c>
      <c r="I105" t="str">
        <f t="shared" si="5"/>
        <v/>
      </c>
    </row>
    <row r="106" spans="2:9" x14ac:dyDescent="0.2">
      <c r="B106" t="s">
        <v>68</v>
      </c>
      <c r="C106" t="str">
        <f t="shared" si="0"/>
        <v>2</v>
      </c>
      <c r="D106" t="str">
        <f t="shared" si="1"/>
        <v>4</v>
      </c>
      <c r="E106" t="str">
        <f t="shared" si="2"/>
        <v>8</v>
      </c>
      <c r="G106" t="str">
        <f t="shared" si="3"/>
        <v/>
      </c>
      <c r="H106" t="str">
        <f t="shared" si="4"/>
        <v/>
      </c>
      <c r="I106" t="str">
        <f t="shared" si="5"/>
        <v/>
      </c>
    </row>
    <row r="107" spans="2:9" x14ac:dyDescent="0.2">
      <c r="B107" t="s">
        <v>21</v>
      </c>
      <c r="C107" t="str">
        <f t="shared" si="0"/>
        <v>0</v>
      </c>
      <c r="D107" t="str">
        <f t="shared" si="1"/>
        <v>4</v>
      </c>
      <c r="E107" t="str">
        <f t="shared" si="2"/>
        <v>0</v>
      </c>
      <c r="G107" t="str">
        <f t="shared" si="3"/>
        <v/>
      </c>
      <c r="H107" t="str">
        <f t="shared" si="4"/>
        <v/>
      </c>
      <c r="I107" t="str">
        <f t="shared" si="5"/>
        <v>yes</v>
      </c>
    </row>
    <row r="108" spans="2:9" x14ac:dyDescent="0.2">
      <c r="B108" t="s">
        <v>61</v>
      </c>
      <c r="C108" t="str">
        <f t="shared" si="0"/>
        <v>4</v>
      </c>
      <c r="D108" t="str">
        <f t="shared" si="1"/>
        <v>4</v>
      </c>
      <c r="E108" t="str">
        <f t="shared" si="2"/>
        <v>3</v>
      </c>
      <c r="G108" t="str">
        <f t="shared" si="3"/>
        <v>yes</v>
      </c>
      <c r="H108" t="str">
        <f t="shared" si="4"/>
        <v/>
      </c>
      <c r="I108" t="str">
        <f t="shared" si="5"/>
        <v/>
      </c>
    </row>
    <row r="109" spans="2:9" x14ac:dyDescent="0.2">
      <c r="B109" t="s">
        <v>52</v>
      </c>
      <c r="C109" t="str">
        <f t="shared" si="0"/>
        <v>2</v>
      </c>
      <c r="D109" t="str">
        <f t="shared" si="1"/>
        <v>1</v>
      </c>
      <c r="E109" t="str">
        <f t="shared" si="2"/>
        <v>0</v>
      </c>
      <c r="G109" t="str">
        <f t="shared" si="3"/>
        <v/>
      </c>
      <c r="H109" t="str">
        <f t="shared" si="4"/>
        <v/>
      </c>
      <c r="I109" t="str">
        <f t="shared" si="5"/>
        <v/>
      </c>
    </row>
    <row r="110" spans="2:9" x14ac:dyDescent="0.2">
      <c r="B110" t="s">
        <v>11</v>
      </c>
      <c r="C110" t="str">
        <f t="shared" si="0"/>
        <v>5</v>
      </c>
      <c r="D110" t="str">
        <f t="shared" si="1"/>
        <v>4</v>
      </c>
      <c r="E110" t="str">
        <f t="shared" si="2"/>
        <v>2</v>
      </c>
      <c r="G110" t="str">
        <f t="shared" si="3"/>
        <v/>
      </c>
      <c r="H110" t="str">
        <f t="shared" si="4"/>
        <v/>
      </c>
      <c r="I110" t="str">
        <f t="shared" si="5"/>
        <v/>
      </c>
    </row>
    <row r="111" spans="2:9" x14ac:dyDescent="0.2">
      <c r="B111" t="s">
        <v>25</v>
      </c>
      <c r="C111" t="str">
        <f t="shared" si="0"/>
        <v>1</v>
      </c>
      <c r="D111" t="str">
        <f t="shared" si="1"/>
        <v>0</v>
      </c>
      <c r="E111" t="str">
        <f t="shared" si="2"/>
        <v>8</v>
      </c>
      <c r="G111" t="str">
        <f t="shared" si="3"/>
        <v/>
      </c>
      <c r="H111" t="str">
        <f t="shared" si="4"/>
        <v/>
      </c>
      <c r="I111" t="str">
        <f t="shared" si="5"/>
        <v/>
      </c>
    </row>
    <row r="112" spans="2:9" x14ac:dyDescent="0.2">
      <c r="B112" t="s">
        <v>66</v>
      </c>
      <c r="C112" t="str">
        <f t="shared" si="0"/>
        <v>2</v>
      </c>
      <c r="D112" t="str">
        <f t="shared" si="1"/>
        <v>1</v>
      </c>
      <c r="E112" t="str">
        <f t="shared" si="2"/>
        <v>0</v>
      </c>
      <c r="G112" t="str">
        <f t="shared" si="3"/>
        <v/>
      </c>
      <c r="H112" t="str">
        <f t="shared" si="4"/>
        <v/>
      </c>
      <c r="I112" t="str">
        <f t="shared" si="5"/>
        <v/>
      </c>
    </row>
    <row r="113" spans="2:9" x14ac:dyDescent="0.2">
      <c r="B113" t="s">
        <v>7</v>
      </c>
      <c r="C113" t="str">
        <f t="shared" si="0"/>
        <v>1</v>
      </c>
      <c r="D113" t="str">
        <f t="shared" si="1"/>
        <v>2</v>
      </c>
      <c r="E113" t="str">
        <f t="shared" si="2"/>
        <v>5</v>
      </c>
      <c r="G113" t="str">
        <f t="shared" si="3"/>
        <v/>
      </c>
      <c r="H113" t="str">
        <f t="shared" si="4"/>
        <v/>
      </c>
      <c r="I113" t="str">
        <f t="shared" si="5"/>
        <v/>
      </c>
    </row>
    <row r="114" spans="2:9" x14ac:dyDescent="0.2">
      <c r="B114" t="s">
        <v>10</v>
      </c>
      <c r="C114" t="str">
        <f t="shared" si="0"/>
        <v>2</v>
      </c>
      <c r="D114" t="str">
        <f t="shared" si="1"/>
        <v>1</v>
      </c>
      <c r="E114" t="str">
        <f t="shared" si="2"/>
        <v>0</v>
      </c>
      <c r="G114" t="str">
        <f t="shared" si="3"/>
        <v/>
      </c>
      <c r="H114" t="str">
        <f t="shared" si="4"/>
        <v/>
      </c>
      <c r="I114" t="str">
        <f t="shared" si="5"/>
        <v/>
      </c>
    </row>
    <row r="115" spans="2:9" x14ac:dyDescent="0.2">
      <c r="B115" t="s">
        <v>54</v>
      </c>
      <c r="C115" t="str">
        <f t="shared" si="0"/>
        <v>4</v>
      </c>
      <c r="D115" t="str">
        <f t="shared" si="1"/>
        <v>6</v>
      </c>
      <c r="E115" t="str">
        <f t="shared" si="2"/>
        <v>9</v>
      </c>
      <c r="G115" t="str">
        <f t="shared" si="3"/>
        <v/>
      </c>
      <c r="H115" t="str">
        <f t="shared" si="4"/>
        <v/>
      </c>
      <c r="I115" t="str">
        <f t="shared" si="5"/>
        <v/>
      </c>
    </row>
    <row r="116" spans="2:9" x14ac:dyDescent="0.2">
      <c r="B116" t="s">
        <v>28</v>
      </c>
      <c r="C116" t="str">
        <f t="shared" si="0"/>
        <v>4</v>
      </c>
      <c r="D116" t="str">
        <f t="shared" si="1"/>
        <v>7</v>
      </c>
      <c r="E116" t="str">
        <f t="shared" si="2"/>
        <v>6</v>
      </c>
      <c r="G116" t="str">
        <f t="shared" si="3"/>
        <v/>
      </c>
      <c r="H116" t="str">
        <f t="shared" si="4"/>
        <v/>
      </c>
      <c r="I116" t="str">
        <f t="shared" si="5"/>
        <v/>
      </c>
    </row>
    <row r="117" spans="2:9" x14ac:dyDescent="0.2">
      <c r="B117" t="s">
        <v>43</v>
      </c>
      <c r="C117" t="str">
        <f t="shared" si="0"/>
        <v>8</v>
      </c>
      <c r="D117" t="str">
        <f t="shared" si="1"/>
        <v>5</v>
      </c>
      <c r="E117" t="str">
        <f t="shared" si="2"/>
        <v>8</v>
      </c>
      <c r="G117" t="str">
        <f t="shared" si="3"/>
        <v/>
      </c>
      <c r="H117" t="str">
        <f t="shared" si="4"/>
        <v/>
      </c>
      <c r="I117" t="str">
        <f t="shared" si="5"/>
        <v>yes</v>
      </c>
    </row>
    <row r="118" spans="2:9" x14ac:dyDescent="0.2">
      <c r="B118" t="s">
        <v>47</v>
      </c>
      <c r="C118" t="str">
        <f t="shared" si="0"/>
        <v>0</v>
      </c>
      <c r="D118" t="str">
        <f t="shared" si="1"/>
        <v>0</v>
      </c>
      <c r="E118" t="str">
        <f t="shared" si="2"/>
        <v>5</v>
      </c>
      <c r="G118" t="str">
        <f t="shared" si="3"/>
        <v>yes</v>
      </c>
      <c r="H118" t="str">
        <f t="shared" si="4"/>
        <v/>
      </c>
      <c r="I118" t="str">
        <f t="shared" si="5"/>
        <v/>
      </c>
    </row>
    <row r="119" spans="2:9" x14ac:dyDescent="0.2">
      <c r="B119" t="s">
        <v>34</v>
      </c>
      <c r="C119" t="str">
        <f t="shared" si="0"/>
        <v>1</v>
      </c>
      <c r="D119" t="str">
        <f t="shared" si="1"/>
        <v>8</v>
      </c>
      <c r="E119" t="str">
        <f t="shared" si="2"/>
        <v>9</v>
      </c>
      <c r="G119" t="str">
        <f t="shared" si="3"/>
        <v/>
      </c>
      <c r="H119" t="str">
        <f t="shared" si="4"/>
        <v/>
      </c>
      <c r="I119" t="str">
        <f t="shared" si="5"/>
        <v/>
      </c>
    </row>
    <row r="120" spans="2:9" x14ac:dyDescent="0.2">
      <c r="B120" t="s">
        <v>2</v>
      </c>
      <c r="C120" t="str">
        <f t="shared" si="0"/>
        <v>8</v>
      </c>
      <c r="D120" t="str">
        <f t="shared" si="1"/>
        <v>4</v>
      </c>
      <c r="E120" t="str">
        <f t="shared" si="2"/>
        <v>4</v>
      </c>
      <c r="G120" t="str">
        <f t="shared" si="3"/>
        <v/>
      </c>
      <c r="H120" t="str">
        <f t="shared" si="4"/>
        <v>yes</v>
      </c>
      <c r="I120" t="str">
        <f t="shared" si="5"/>
        <v/>
      </c>
    </row>
    <row r="121" spans="2:9" x14ac:dyDescent="0.2">
      <c r="B121" t="s">
        <v>49</v>
      </c>
      <c r="C121" t="str">
        <f t="shared" si="0"/>
        <v>4</v>
      </c>
      <c r="D121" t="str">
        <f t="shared" si="1"/>
        <v>3</v>
      </c>
      <c r="E121" t="str">
        <f t="shared" si="2"/>
        <v>3</v>
      </c>
      <c r="G121" t="str">
        <f t="shared" si="3"/>
        <v/>
      </c>
      <c r="H121" t="str">
        <f t="shared" si="4"/>
        <v>yes</v>
      </c>
      <c r="I121" t="str">
        <f t="shared" si="5"/>
        <v/>
      </c>
    </row>
    <row r="122" spans="2:9" x14ac:dyDescent="0.2">
      <c r="B122" t="s">
        <v>38</v>
      </c>
      <c r="C122" t="str">
        <f t="shared" si="0"/>
        <v>3</v>
      </c>
      <c r="D122" t="str">
        <f t="shared" si="1"/>
        <v>4</v>
      </c>
      <c r="E122" t="str">
        <f t="shared" si="2"/>
        <v>0</v>
      </c>
      <c r="G122" t="str">
        <f t="shared" si="3"/>
        <v/>
      </c>
      <c r="H122" t="str">
        <f t="shared" si="4"/>
        <v/>
      </c>
      <c r="I122" t="str">
        <f t="shared" si="5"/>
        <v/>
      </c>
    </row>
    <row r="123" spans="2:9" x14ac:dyDescent="0.2">
      <c r="B123" t="s">
        <v>26</v>
      </c>
      <c r="C123" t="str">
        <f t="shared" si="0"/>
        <v>6</v>
      </c>
      <c r="D123" t="str">
        <f t="shared" si="1"/>
        <v>2</v>
      </c>
      <c r="E123" t="str">
        <f t="shared" si="2"/>
        <v>7</v>
      </c>
      <c r="G123" t="str">
        <f t="shared" si="3"/>
        <v/>
      </c>
      <c r="H123" t="str">
        <f t="shared" si="4"/>
        <v/>
      </c>
      <c r="I123" t="str">
        <f t="shared" si="5"/>
        <v/>
      </c>
    </row>
    <row r="124" spans="2:9" x14ac:dyDescent="0.2">
      <c r="B124" t="s">
        <v>15</v>
      </c>
      <c r="C124" t="str">
        <f t="shared" si="0"/>
        <v>1</v>
      </c>
      <c r="D124" t="str">
        <f t="shared" si="1"/>
        <v>2</v>
      </c>
      <c r="E124" t="str">
        <f t="shared" si="2"/>
        <v>2</v>
      </c>
      <c r="G124" t="str">
        <f t="shared" si="3"/>
        <v/>
      </c>
      <c r="H124" t="str">
        <f t="shared" si="4"/>
        <v>yes</v>
      </c>
      <c r="I124" t="str">
        <f t="shared" si="5"/>
        <v/>
      </c>
    </row>
    <row r="125" spans="2:9" x14ac:dyDescent="0.2">
      <c r="B125" t="s">
        <v>39</v>
      </c>
      <c r="C125" t="str">
        <f t="shared" si="0"/>
        <v>0</v>
      </c>
      <c r="D125" t="str">
        <f t="shared" si="1"/>
        <v>0</v>
      </c>
      <c r="E125" t="str">
        <f t="shared" si="2"/>
        <v>5</v>
      </c>
      <c r="G125" t="str">
        <f t="shared" si="3"/>
        <v>yes</v>
      </c>
      <c r="H125" t="str">
        <f t="shared" si="4"/>
        <v/>
      </c>
      <c r="I125" t="str">
        <f t="shared" si="5"/>
        <v/>
      </c>
    </row>
    <row r="126" spans="2:9" x14ac:dyDescent="0.2">
      <c r="B126" t="s">
        <v>9</v>
      </c>
      <c r="C126" t="str">
        <f t="shared" si="0"/>
        <v>4</v>
      </c>
      <c r="D126" t="str">
        <f t="shared" si="1"/>
        <v>4</v>
      </c>
      <c r="E126" t="str">
        <f t="shared" si="2"/>
        <v>4</v>
      </c>
      <c r="G126" t="str">
        <f t="shared" si="3"/>
        <v>yes</v>
      </c>
      <c r="H126" t="str">
        <f t="shared" si="4"/>
        <v>yes</v>
      </c>
      <c r="I126" t="str">
        <f t="shared" si="5"/>
        <v>yes</v>
      </c>
    </row>
    <row r="127" spans="2:9" x14ac:dyDescent="0.2">
      <c r="B127" t="s">
        <v>16</v>
      </c>
      <c r="C127" t="str">
        <f t="shared" si="0"/>
        <v>5</v>
      </c>
      <c r="D127" t="str">
        <f t="shared" si="1"/>
        <v>4</v>
      </c>
      <c r="E127" t="str">
        <f t="shared" si="2"/>
        <v>2</v>
      </c>
      <c r="G127" t="str">
        <f t="shared" si="3"/>
        <v/>
      </c>
      <c r="H127" t="str">
        <f t="shared" si="4"/>
        <v/>
      </c>
      <c r="I127" t="str">
        <f t="shared" si="5"/>
        <v/>
      </c>
    </row>
    <row r="128" spans="2:9" x14ac:dyDescent="0.2">
      <c r="B128" t="s">
        <v>45</v>
      </c>
      <c r="C128" t="str">
        <f t="shared" si="0"/>
        <v>2</v>
      </c>
      <c r="D128" t="str">
        <f t="shared" si="1"/>
        <v>4</v>
      </c>
      <c r="E128" t="str">
        <f t="shared" si="2"/>
        <v>5</v>
      </c>
      <c r="G128" t="str">
        <f t="shared" si="3"/>
        <v/>
      </c>
      <c r="H128" t="str">
        <f t="shared" si="4"/>
        <v/>
      </c>
      <c r="I128" t="str">
        <f t="shared" si="5"/>
        <v/>
      </c>
    </row>
    <row r="129" spans="2:9" x14ac:dyDescent="0.2">
      <c r="B129" t="s">
        <v>6</v>
      </c>
      <c r="C129" t="str">
        <f t="shared" si="0"/>
        <v>4</v>
      </c>
      <c r="D129" t="str">
        <f t="shared" si="1"/>
        <v>0</v>
      </c>
      <c r="E129" t="str">
        <f t="shared" si="2"/>
        <v>8</v>
      </c>
      <c r="G129" t="str">
        <f t="shared" si="3"/>
        <v/>
      </c>
      <c r="H129" t="str">
        <f t="shared" si="4"/>
        <v/>
      </c>
      <c r="I129" t="str">
        <f t="shared" si="5"/>
        <v/>
      </c>
    </row>
    <row r="130" spans="2:9" x14ac:dyDescent="0.2">
      <c r="B130" t="s">
        <v>4</v>
      </c>
      <c r="C130" t="str">
        <f t="shared" si="0"/>
        <v>9</v>
      </c>
      <c r="D130" t="str">
        <f t="shared" si="1"/>
        <v>9</v>
      </c>
      <c r="E130" t="str">
        <f t="shared" si="2"/>
        <v>9</v>
      </c>
      <c r="G130" t="str">
        <f t="shared" si="3"/>
        <v>yes</v>
      </c>
      <c r="H130" t="str">
        <f t="shared" si="4"/>
        <v>yes</v>
      </c>
      <c r="I130" t="str">
        <f t="shared" si="5"/>
        <v>yes</v>
      </c>
    </row>
    <row r="131" spans="2:9" x14ac:dyDescent="0.2">
      <c r="B131" t="s">
        <v>19</v>
      </c>
      <c r="C131" t="str">
        <f t="shared" si="0"/>
        <v>0</v>
      </c>
      <c r="D131" t="str">
        <f t="shared" si="1"/>
        <v>0</v>
      </c>
      <c r="E131" t="str">
        <f t="shared" si="2"/>
        <v>0</v>
      </c>
      <c r="G131" t="str">
        <f t="shared" si="3"/>
        <v>yes</v>
      </c>
      <c r="H131" t="str">
        <f t="shared" si="4"/>
        <v>yes</v>
      </c>
      <c r="I131" t="str">
        <f t="shared" si="5"/>
        <v>yes</v>
      </c>
    </row>
    <row r="132" spans="2:9" x14ac:dyDescent="0.2">
      <c r="B132" t="s">
        <v>44</v>
      </c>
      <c r="C132" t="str">
        <f t="shared" si="0"/>
        <v>6</v>
      </c>
      <c r="D132" t="str">
        <f t="shared" si="1"/>
        <v>1</v>
      </c>
      <c r="E132" t="str">
        <f t="shared" si="2"/>
        <v>7</v>
      </c>
      <c r="G132" t="str">
        <f t="shared" si="3"/>
        <v/>
      </c>
      <c r="H132" t="str">
        <f t="shared" si="4"/>
        <v/>
      </c>
      <c r="I132" t="str">
        <f t="shared" si="5"/>
        <v/>
      </c>
    </row>
    <row r="133" spans="2:9" x14ac:dyDescent="0.2">
      <c r="B133" t="s">
        <v>23</v>
      </c>
      <c r="C133" t="str">
        <f t="shared" si="0"/>
        <v>7</v>
      </c>
      <c r="D133" t="str">
        <f t="shared" si="1"/>
        <v>8</v>
      </c>
      <c r="E133" t="str">
        <f t="shared" si="2"/>
        <v>9</v>
      </c>
      <c r="G133" t="str">
        <f t="shared" si="3"/>
        <v/>
      </c>
      <c r="H133" t="str">
        <f t="shared" si="4"/>
        <v/>
      </c>
      <c r="I133" t="str">
        <f t="shared" si="5"/>
        <v/>
      </c>
    </row>
    <row r="137" spans="2:9" x14ac:dyDescent="0.2">
      <c r="F137" t="s">
        <v>337</v>
      </c>
      <c r="G137">
        <f>COUNTIF(G99:G136,"yes")</f>
        <v>8</v>
      </c>
      <c r="H137">
        <f>COUNTIF(H99:H136,"yes")</f>
        <v>9</v>
      </c>
      <c r="I137">
        <f>COUNTIF(I99:I136,"yes")</f>
        <v>6</v>
      </c>
    </row>
    <row r="139" spans="2:9" x14ac:dyDescent="0.2">
      <c r="F139" t="s">
        <v>341</v>
      </c>
      <c r="G139">
        <f>1 - _xlfn.BINOM.DIST(G137,COUNTA($B$99:$B$136),0.1,TRUE)</f>
        <v>6.3042161956545772E-3</v>
      </c>
      <c r="H139">
        <f>1 - _xlfn.BINOM.DIST(H137,COUNTA($B$99:$B$136),0.1,TRUE)</f>
        <v>1.7422103851516546E-3</v>
      </c>
      <c r="I139">
        <f>1 - _xlfn.BINOM.DIST(I137,COUNTA($B$99:$B$136),0.1,TRUE)</f>
        <v>5.518284987961497E-2</v>
      </c>
    </row>
    <row r="141" spans="2:9" x14ac:dyDescent="0.2">
      <c r="G141" t="s">
        <v>346</v>
      </c>
    </row>
    <row r="144" spans="2:9" x14ac:dyDescent="0.2">
      <c r="B144" t="s">
        <v>349</v>
      </c>
    </row>
    <row r="146" spans="2:4" x14ac:dyDescent="0.2">
      <c r="C146" t="s">
        <v>336</v>
      </c>
      <c r="D146" t="s">
        <v>339</v>
      </c>
    </row>
    <row r="147" spans="2:4" x14ac:dyDescent="0.2">
      <c r="B147" t="s">
        <v>51</v>
      </c>
      <c r="C147" t="str">
        <f>IF(D61=H61,"yes","")</f>
        <v/>
      </c>
      <c r="D147" t="str">
        <f>IF(H61=L61,"yes","")</f>
        <v/>
      </c>
    </row>
    <row r="148" spans="2:4" x14ac:dyDescent="0.2">
      <c r="B148" t="s">
        <v>13</v>
      </c>
      <c r="C148" t="str">
        <f t="shared" ref="C148:C181" si="6">IF(D62=H62,"yes","")</f>
        <v/>
      </c>
      <c r="D148" t="str">
        <f t="shared" ref="D148:D181" si="7">IF(H62=L62,"yes","")</f>
        <v/>
      </c>
    </row>
    <row r="149" spans="2:4" x14ac:dyDescent="0.2">
      <c r="B149" t="s">
        <v>41</v>
      </c>
      <c r="C149" t="str">
        <f t="shared" si="6"/>
        <v/>
      </c>
      <c r="D149" t="str">
        <f t="shared" si="7"/>
        <v/>
      </c>
    </row>
    <row r="150" spans="2:4" x14ac:dyDescent="0.2">
      <c r="B150" t="s">
        <v>50</v>
      </c>
      <c r="C150" t="str">
        <f t="shared" si="6"/>
        <v/>
      </c>
      <c r="D150" t="str">
        <f t="shared" si="7"/>
        <v/>
      </c>
    </row>
    <row r="151" spans="2:4" x14ac:dyDescent="0.2">
      <c r="B151" t="s">
        <v>18</v>
      </c>
      <c r="C151" t="str">
        <f t="shared" si="6"/>
        <v/>
      </c>
      <c r="D151" t="str">
        <f t="shared" si="7"/>
        <v/>
      </c>
    </row>
    <row r="152" spans="2:4" x14ac:dyDescent="0.2">
      <c r="B152" t="s">
        <v>53</v>
      </c>
      <c r="C152" t="str">
        <f t="shared" si="6"/>
        <v/>
      </c>
      <c r="D152" t="str">
        <f t="shared" si="7"/>
        <v/>
      </c>
    </row>
    <row r="153" spans="2:4" x14ac:dyDescent="0.2">
      <c r="B153" t="s">
        <v>32</v>
      </c>
      <c r="C153" t="str">
        <f t="shared" si="6"/>
        <v/>
      </c>
      <c r="D153" t="str">
        <f t="shared" si="7"/>
        <v/>
      </c>
    </row>
    <row r="154" spans="2:4" x14ac:dyDescent="0.2">
      <c r="B154" t="s">
        <v>68</v>
      </c>
      <c r="C154" t="str">
        <f t="shared" si="6"/>
        <v>yes</v>
      </c>
      <c r="D154" t="str">
        <f t="shared" si="7"/>
        <v/>
      </c>
    </row>
    <row r="155" spans="2:4" x14ac:dyDescent="0.2">
      <c r="B155" t="s">
        <v>21</v>
      </c>
      <c r="C155" t="str">
        <f t="shared" si="6"/>
        <v/>
      </c>
      <c r="D155" t="str">
        <f t="shared" si="7"/>
        <v/>
      </c>
    </row>
    <row r="156" spans="2:4" x14ac:dyDescent="0.2">
      <c r="B156" t="s">
        <v>61</v>
      </c>
      <c r="C156" t="str">
        <f t="shared" si="6"/>
        <v/>
      </c>
      <c r="D156" t="str">
        <f t="shared" si="7"/>
        <v/>
      </c>
    </row>
    <row r="157" spans="2:4" x14ac:dyDescent="0.2">
      <c r="B157" t="s">
        <v>52</v>
      </c>
      <c r="C157" t="str">
        <f t="shared" si="6"/>
        <v/>
      </c>
      <c r="D157" t="str">
        <f t="shared" si="7"/>
        <v/>
      </c>
    </row>
    <row r="158" spans="2:4" x14ac:dyDescent="0.2">
      <c r="B158" t="s">
        <v>11</v>
      </c>
      <c r="C158" t="str">
        <f t="shared" si="6"/>
        <v/>
      </c>
      <c r="D158" t="str">
        <f t="shared" si="7"/>
        <v/>
      </c>
    </row>
    <row r="159" spans="2:4" x14ac:dyDescent="0.2">
      <c r="B159" t="s">
        <v>25</v>
      </c>
      <c r="C159" t="str">
        <f t="shared" si="6"/>
        <v/>
      </c>
      <c r="D159" t="str">
        <f t="shared" si="7"/>
        <v/>
      </c>
    </row>
    <row r="160" spans="2:4" x14ac:dyDescent="0.2">
      <c r="B160" t="s">
        <v>66</v>
      </c>
      <c r="C160" t="str">
        <f t="shared" si="6"/>
        <v/>
      </c>
      <c r="D160" t="str">
        <f t="shared" si="7"/>
        <v/>
      </c>
    </row>
    <row r="161" spans="2:4" x14ac:dyDescent="0.2">
      <c r="B161" t="s">
        <v>7</v>
      </c>
      <c r="C161" t="str">
        <f t="shared" si="6"/>
        <v/>
      </c>
      <c r="D161" t="str">
        <f t="shared" si="7"/>
        <v/>
      </c>
    </row>
    <row r="162" spans="2:4" x14ac:dyDescent="0.2">
      <c r="B162" t="s">
        <v>10</v>
      </c>
      <c r="C162" t="str">
        <f t="shared" si="6"/>
        <v/>
      </c>
      <c r="D162" t="str">
        <f t="shared" si="7"/>
        <v/>
      </c>
    </row>
    <row r="163" spans="2:4" x14ac:dyDescent="0.2">
      <c r="B163" t="s">
        <v>54</v>
      </c>
      <c r="C163" t="str">
        <f t="shared" si="6"/>
        <v/>
      </c>
      <c r="D163" t="str">
        <f t="shared" si="7"/>
        <v/>
      </c>
    </row>
    <row r="164" spans="2:4" x14ac:dyDescent="0.2">
      <c r="B164" t="s">
        <v>28</v>
      </c>
      <c r="C164" t="str">
        <f t="shared" si="6"/>
        <v/>
      </c>
      <c r="D164" t="str">
        <f t="shared" si="7"/>
        <v/>
      </c>
    </row>
    <row r="165" spans="2:4" x14ac:dyDescent="0.2">
      <c r="B165" t="s">
        <v>43</v>
      </c>
      <c r="C165" t="str">
        <f t="shared" si="6"/>
        <v/>
      </c>
      <c r="D165" t="str">
        <f t="shared" si="7"/>
        <v/>
      </c>
    </row>
    <row r="166" spans="2:4" x14ac:dyDescent="0.2">
      <c r="B166" t="s">
        <v>47</v>
      </c>
      <c r="C166" t="str">
        <f t="shared" si="6"/>
        <v/>
      </c>
      <c r="D166" t="str">
        <f t="shared" si="7"/>
        <v/>
      </c>
    </row>
    <row r="167" spans="2:4" x14ac:dyDescent="0.2">
      <c r="B167" t="s">
        <v>34</v>
      </c>
      <c r="C167" t="str">
        <f t="shared" si="6"/>
        <v/>
      </c>
      <c r="D167" t="str">
        <f t="shared" si="7"/>
        <v/>
      </c>
    </row>
    <row r="168" spans="2:4" x14ac:dyDescent="0.2">
      <c r="B168" t="s">
        <v>2</v>
      </c>
      <c r="C168" t="str">
        <f t="shared" si="6"/>
        <v/>
      </c>
      <c r="D168" t="str">
        <f t="shared" si="7"/>
        <v/>
      </c>
    </row>
    <row r="169" spans="2:4" x14ac:dyDescent="0.2">
      <c r="B169" t="s">
        <v>49</v>
      </c>
      <c r="C169" t="str">
        <f t="shared" si="6"/>
        <v/>
      </c>
      <c r="D169" t="str">
        <f t="shared" si="7"/>
        <v/>
      </c>
    </row>
    <row r="170" spans="2:4" x14ac:dyDescent="0.2">
      <c r="B170" t="s">
        <v>38</v>
      </c>
      <c r="C170" t="str">
        <f t="shared" si="6"/>
        <v/>
      </c>
      <c r="D170" t="str">
        <f t="shared" si="7"/>
        <v/>
      </c>
    </row>
    <row r="171" spans="2:4" x14ac:dyDescent="0.2">
      <c r="B171" t="s">
        <v>26</v>
      </c>
      <c r="C171" t="str">
        <f t="shared" si="6"/>
        <v/>
      </c>
      <c r="D171" t="str">
        <f t="shared" si="7"/>
        <v/>
      </c>
    </row>
    <row r="172" spans="2:4" x14ac:dyDescent="0.2">
      <c r="B172" t="s">
        <v>15</v>
      </c>
      <c r="C172" t="str">
        <f t="shared" si="6"/>
        <v/>
      </c>
      <c r="D172" t="str">
        <f t="shared" si="7"/>
        <v/>
      </c>
    </row>
    <row r="173" spans="2:4" x14ac:dyDescent="0.2">
      <c r="B173" t="s">
        <v>39</v>
      </c>
      <c r="C173" t="str">
        <f t="shared" si="6"/>
        <v/>
      </c>
      <c r="D173" t="str">
        <f t="shared" si="7"/>
        <v/>
      </c>
    </row>
    <row r="174" spans="2:4" x14ac:dyDescent="0.2">
      <c r="B174" t="s">
        <v>9</v>
      </c>
      <c r="C174" t="str">
        <f t="shared" si="6"/>
        <v/>
      </c>
      <c r="D174" t="str">
        <f t="shared" si="7"/>
        <v/>
      </c>
    </row>
    <row r="175" spans="2:4" x14ac:dyDescent="0.2">
      <c r="B175" t="s">
        <v>16</v>
      </c>
      <c r="C175" t="str">
        <f t="shared" si="6"/>
        <v/>
      </c>
      <c r="D175" t="str">
        <f t="shared" si="7"/>
        <v/>
      </c>
    </row>
    <row r="176" spans="2:4" x14ac:dyDescent="0.2">
      <c r="B176" t="s">
        <v>45</v>
      </c>
      <c r="C176" t="str">
        <f t="shared" si="6"/>
        <v/>
      </c>
      <c r="D176" t="str">
        <f t="shared" si="7"/>
        <v/>
      </c>
    </row>
    <row r="177" spans="2:4" x14ac:dyDescent="0.2">
      <c r="B177" t="s">
        <v>6</v>
      </c>
      <c r="C177" t="str">
        <f t="shared" si="6"/>
        <v/>
      </c>
      <c r="D177" t="str">
        <f t="shared" si="7"/>
        <v/>
      </c>
    </row>
    <row r="178" spans="2:4" x14ac:dyDescent="0.2">
      <c r="B178" t="s">
        <v>4</v>
      </c>
      <c r="C178" t="str">
        <f t="shared" si="6"/>
        <v/>
      </c>
      <c r="D178" t="str">
        <f t="shared" si="7"/>
        <v/>
      </c>
    </row>
    <row r="179" spans="2:4" x14ac:dyDescent="0.2">
      <c r="B179" t="s">
        <v>19</v>
      </c>
      <c r="C179" t="str">
        <f t="shared" si="6"/>
        <v/>
      </c>
      <c r="D179" t="str">
        <f t="shared" si="7"/>
        <v/>
      </c>
    </row>
    <row r="180" spans="2:4" x14ac:dyDescent="0.2">
      <c r="B180" t="s">
        <v>44</v>
      </c>
      <c r="C180" t="str">
        <f t="shared" si="6"/>
        <v/>
      </c>
      <c r="D180" t="str">
        <f t="shared" si="7"/>
        <v/>
      </c>
    </row>
    <row r="181" spans="2:4" x14ac:dyDescent="0.2">
      <c r="B181" t="s">
        <v>23</v>
      </c>
      <c r="C181" t="str">
        <f t="shared" si="6"/>
        <v/>
      </c>
      <c r="D181" t="str">
        <f t="shared" si="7"/>
        <v/>
      </c>
    </row>
    <row r="182" spans="2:4" x14ac:dyDescent="0.2">
      <c r="B182" t="s">
        <v>337</v>
      </c>
      <c r="C182">
        <f>COUNTIF(C147:C181,"yes")</f>
        <v>1</v>
      </c>
      <c r="D182">
        <f>COUNTIF(D147:D181,"yes")</f>
        <v>0</v>
      </c>
    </row>
    <row r="184" spans="2:4" x14ac:dyDescent="0.2">
      <c r="C184" t="s">
        <v>348</v>
      </c>
    </row>
    <row r="188" spans="2:4" x14ac:dyDescent="0.2">
      <c r="B188" t="s">
        <v>363</v>
      </c>
    </row>
    <row r="190" spans="2:4" x14ac:dyDescent="0.2">
      <c r="C190" t="s">
        <v>336</v>
      </c>
      <c r="D190" t="s">
        <v>339</v>
      </c>
    </row>
    <row r="191" spans="2:4" x14ac:dyDescent="0.2">
      <c r="B191" t="s">
        <v>51</v>
      </c>
      <c r="C191" t="str">
        <f>IF(E61=I61,"yes","")</f>
        <v>yes</v>
      </c>
      <c r="D191" t="str">
        <f>IF(I61=M61,"yes","")</f>
        <v/>
      </c>
    </row>
    <row r="192" spans="2:4" x14ac:dyDescent="0.2">
      <c r="B192" t="s">
        <v>13</v>
      </c>
      <c r="C192" t="str">
        <f t="shared" ref="C192:C225" si="8">IF(E62=I62,"yes","")</f>
        <v/>
      </c>
      <c r="D192" t="str">
        <f t="shared" ref="D192:D225" si="9">IF(I62=M62,"yes","")</f>
        <v/>
      </c>
    </row>
    <row r="193" spans="2:4" x14ac:dyDescent="0.2">
      <c r="B193" t="s">
        <v>41</v>
      </c>
      <c r="C193" t="str">
        <f t="shared" si="8"/>
        <v>yes</v>
      </c>
      <c r="D193" t="str">
        <f t="shared" si="9"/>
        <v>yes</v>
      </c>
    </row>
    <row r="194" spans="2:4" x14ac:dyDescent="0.2">
      <c r="B194" t="s">
        <v>50</v>
      </c>
      <c r="C194" t="str">
        <f t="shared" si="8"/>
        <v>yes</v>
      </c>
      <c r="D194" t="str">
        <f t="shared" si="9"/>
        <v>yes</v>
      </c>
    </row>
    <row r="195" spans="2:4" x14ac:dyDescent="0.2">
      <c r="B195" t="s">
        <v>18</v>
      </c>
      <c r="C195" t="str">
        <f t="shared" si="8"/>
        <v/>
      </c>
      <c r="D195" t="str">
        <f t="shared" si="9"/>
        <v>yes</v>
      </c>
    </row>
    <row r="196" spans="2:4" x14ac:dyDescent="0.2">
      <c r="B196" t="s">
        <v>53</v>
      </c>
      <c r="C196" t="str">
        <f t="shared" si="8"/>
        <v>yes</v>
      </c>
      <c r="D196" t="str">
        <f t="shared" si="9"/>
        <v>yes</v>
      </c>
    </row>
    <row r="197" spans="2:4" x14ac:dyDescent="0.2">
      <c r="B197" t="s">
        <v>32</v>
      </c>
      <c r="C197" t="str">
        <f t="shared" si="8"/>
        <v/>
      </c>
      <c r="D197" t="str">
        <f t="shared" si="9"/>
        <v>yes</v>
      </c>
    </row>
    <row r="198" spans="2:4" x14ac:dyDescent="0.2">
      <c r="B198" t="s">
        <v>68</v>
      </c>
      <c r="C198" t="str">
        <f t="shared" si="8"/>
        <v>yes</v>
      </c>
      <c r="D198" t="str">
        <f t="shared" si="9"/>
        <v>yes</v>
      </c>
    </row>
    <row r="199" spans="2:4" x14ac:dyDescent="0.2">
      <c r="B199" t="s">
        <v>21</v>
      </c>
      <c r="C199" t="str">
        <f t="shared" si="8"/>
        <v/>
      </c>
      <c r="D199" t="str">
        <f t="shared" si="9"/>
        <v/>
      </c>
    </row>
    <row r="200" spans="2:4" x14ac:dyDescent="0.2">
      <c r="B200" t="s">
        <v>61</v>
      </c>
      <c r="C200" t="str">
        <f t="shared" si="8"/>
        <v>yes</v>
      </c>
      <c r="D200" t="str">
        <f t="shared" si="9"/>
        <v/>
      </c>
    </row>
    <row r="201" spans="2:4" x14ac:dyDescent="0.2">
      <c r="B201" t="s">
        <v>52</v>
      </c>
      <c r="C201" t="str">
        <f t="shared" si="8"/>
        <v>yes</v>
      </c>
      <c r="D201" t="str">
        <f t="shared" si="9"/>
        <v>yes</v>
      </c>
    </row>
    <row r="202" spans="2:4" x14ac:dyDescent="0.2">
      <c r="B202" t="s">
        <v>11</v>
      </c>
      <c r="C202" t="str">
        <f t="shared" si="8"/>
        <v/>
      </c>
      <c r="D202" t="str">
        <f t="shared" si="9"/>
        <v/>
      </c>
    </row>
    <row r="203" spans="2:4" x14ac:dyDescent="0.2">
      <c r="B203" t="s">
        <v>25</v>
      </c>
      <c r="C203" t="str">
        <f t="shared" si="8"/>
        <v/>
      </c>
      <c r="D203" t="str">
        <f t="shared" si="9"/>
        <v/>
      </c>
    </row>
    <row r="204" spans="2:4" x14ac:dyDescent="0.2">
      <c r="B204" t="s">
        <v>66</v>
      </c>
      <c r="C204" t="str">
        <f t="shared" si="8"/>
        <v/>
      </c>
      <c r="D204" t="str">
        <f t="shared" si="9"/>
        <v>yes</v>
      </c>
    </row>
    <row r="205" spans="2:4" x14ac:dyDescent="0.2">
      <c r="B205" t="s">
        <v>7</v>
      </c>
      <c r="C205" t="str">
        <f t="shared" si="8"/>
        <v/>
      </c>
      <c r="D205" t="str">
        <f t="shared" si="9"/>
        <v/>
      </c>
    </row>
    <row r="206" spans="2:4" x14ac:dyDescent="0.2">
      <c r="B206" t="s">
        <v>10</v>
      </c>
      <c r="C206" t="str">
        <f t="shared" si="8"/>
        <v/>
      </c>
      <c r="D206" t="str">
        <f t="shared" si="9"/>
        <v/>
      </c>
    </row>
    <row r="207" spans="2:4" x14ac:dyDescent="0.2">
      <c r="B207" t="s">
        <v>54</v>
      </c>
      <c r="C207" t="str">
        <f t="shared" si="8"/>
        <v>yes</v>
      </c>
      <c r="D207" t="str">
        <f t="shared" si="9"/>
        <v/>
      </c>
    </row>
    <row r="208" spans="2:4" x14ac:dyDescent="0.2">
      <c r="B208" t="s">
        <v>28</v>
      </c>
      <c r="C208" t="str">
        <f t="shared" si="8"/>
        <v/>
      </c>
      <c r="D208" t="str">
        <f t="shared" si="9"/>
        <v>yes</v>
      </c>
    </row>
    <row r="209" spans="2:4" x14ac:dyDescent="0.2">
      <c r="B209" t="s">
        <v>43</v>
      </c>
      <c r="C209" t="str">
        <f t="shared" si="8"/>
        <v/>
      </c>
      <c r="D209" t="str">
        <f t="shared" si="9"/>
        <v/>
      </c>
    </row>
    <row r="210" spans="2:4" x14ac:dyDescent="0.2">
      <c r="B210" t="s">
        <v>47</v>
      </c>
      <c r="C210" t="str">
        <f t="shared" si="8"/>
        <v>yes</v>
      </c>
      <c r="D210" t="str">
        <f t="shared" si="9"/>
        <v/>
      </c>
    </row>
    <row r="211" spans="2:4" x14ac:dyDescent="0.2">
      <c r="B211" t="s">
        <v>34</v>
      </c>
      <c r="C211" t="str">
        <f t="shared" si="8"/>
        <v/>
      </c>
      <c r="D211" t="str">
        <f t="shared" si="9"/>
        <v>yes</v>
      </c>
    </row>
    <row r="212" spans="2:4" x14ac:dyDescent="0.2">
      <c r="B212" t="s">
        <v>2</v>
      </c>
      <c r="C212" t="str">
        <f t="shared" si="8"/>
        <v/>
      </c>
      <c r="D212" t="str">
        <f t="shared" si="9"/>
        <v/>
      </c>
    </row>
    <row r="213" spans="2:4" x14ac:dyDescent="0.2">
      <c r="B213" t="s">
        <v>49</v>
      </c>
      <c r="C213" t="str">
        <f t="shared" si="8"/>
        <v/>
      </c>
      <c r="D213" t="str">
        <f t="shared" si="9"/>
        <v/>
      </c>
    </row>
    <row r="214" spans="2:4" x14ac:dyDescent="0.2">
      <c r="B214" t="s">
        <v>38</v>
      </c>
      <c r="C214" t="str">
        <f t="shared" si="8"/>
        <v>yes</v>
      </c>
      <c r="D214" t="str">
        <f t="shared" si="9"/>
        <v/>
      </c>
    </row>
    <row r="215" spans="2:4" x14ac:dyDescent="0.2">
      <c r="B215" t="s">
        <v>26</v>
      </c>
      <c r="C215" t="str">
        <f t="shared" si="8"/>
        <v/>
      </c>
      <c r="D215" t="str">
        <f t="shared" si="9"/>
        <v/>
      </c>
    </row>
    <row r="216" spans="2:4" x14ac:dyDescent="0.2">
      <c r="B216" t="s">
        <v>15</v>
      </c>
      <c r="C216" t="str">
        <f t="shared" si="8"/>
        <v/>
      </c>
      <c r="D216" t="str">
        <f t="shared" si="9"/>
        <v/>
      </c>
    </row>
    <row r="217" spans="2:4" x14ac:dyDescent="0.2">
      <c r="B217" t="s">
        <v>39</v>
      </c>
      <c r="C217" t="str">
        <f t="shared" si="8"/>
        <v>yes</v>
      </c>
      <c r="D217" t="str">
        <f t="shared" si="9"/>
        <v/>
      </c>
    </row>
    <row r="218" spans="2:4" x14ac:dyDescent="0.2">
      <c r="B218" t="s">
        <v>9</v>
      </c>
      <c r="C218" t="str">
        <f t="shared" si="8"/>
        <v>yes</v>
      </c>
      <c r="D218" t="str">
        <f t="shared" si="9"/>
        <v/>
      </c>
    </row>
    <row r="219" spans="2:4" x14ac:dyDescent="0.2">
      <c r="B219" t="s">
        <v>16</v>
      </c>
      <c r="C219" t="str">
        <f t="shared" si="8"/>
        <v/>
      </c>
      <c r="D219" t="str">
        <f t="shared" si="9"/>
        <v/>
      </c>
    </row>
    <row r="220" spans="2:4" x14ac:dyDescent="0.2">
      <c r="B220" t="s">
        <v>45</v>
      </c>
      <c r="C220" t="str">
        <f t="shared" si="8"/>
        <v/>
      </c>
      <c r="D220" t="str">
        <f t="shared" si="9"/>
        <v/>
      </c>
    </row>
    <row r="221" spans="2:4" x14ac:dyDescent="0.2">
      <c r="B221" t="s">
        <v>6</v>
      </c>
      <c r="C221" t="str">
        <f t="shared" si="8"/>
        <v/>
      </c>
      <c r="D221" t="str">
        <f t="shared" si="9"/>
        <v/>
      </c>
    </row>
    <row r="222" spans="2:4" x14ac:dyDescent="0.2">
      <c r="B222" t="s">
        <v>4</v>
      </c>
      <c r="C222" t="str">
        <f t="shared" si="8"/>
        <v/>
      </c>
      <c r="D222" t="str">
        <f t="shared" si="9"/>
        <v>yes</v>
      </c>
    </row>
    <row r="223" spans="2:4" x14ac:dyDescent="0.2">
      <c r="B223" t="s">
        <v>19</v>
      </c>
      <c r="C223" t="str">
        <f t="shared" si="8"/>
        <v/>
      </c>
      <c r="D223" t="str">
        <f t="shared" si="9"/>
        <v>yes</v>
      </c>
    </row>
    <row r="224" spans="2:4" x14ac:dyDescent="0.2">
      <c r="B224" t="s">
        <v>44</v>
      </c>
      <c r="C224" t="str">
        <f t="shared" si="8"/>
        <v/>
      </c>
      <c r="D224" t="str">
        <f t="shared" si="9"/>
        <v/>
      </c>
    </row>
    <row r="225" spans="2:4" x14ac:dyDescent="0.2">
      <c r="B225" t="s">
        <v>23</v>
      </c>
      <c r="C225" t="str">
        <f t="shared" si="8"/>
        <v>yes</v>
      </c>
      <c r="D225" t="str">
        <f t="shared" si="9"/>
        <v/>
      </c>
    </row>
    <row r="226" spans="2:4" x14ac:dyDescent="0.2">
      <c r="B226" t="s">
        <v>337</v>
      </c>
      <c r="C226">
        <f>COUNTIF(C191:C225,"yes")</f>
        <v>13</v>
      </c>
      <c r="D226">
        <f>COUNTIF(D191:D225,"yes")</f>
        <v>12</v>
      </c>
    </row>
    <row r="228" spans="2:4" x14ac:dyDescent="0.2">
      <c r="C228" t="s">
        <v>364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1A5B-1E90-B54B-9AA9-B821A0B81B95}">
  <sheetPr>
    <tabColor theme="7" tint="0.39997558519241921"/>
  </sheetPr>
  <dimension ref="A1:D14"/>
  <sheetViews>
    <sheetView workbookViewId="0">
      <selection activeCell="M35" sqref="M35"/>
    </sheetView>
  </sheetViews>
  <sheetFormatPr baseColWidth="10" defaultRowHeight="16" x14ac:dyDescent="0.2"/>
  <sheetData>
    <row r="1" spans="1:4" x14ac:dyDescent="0.2">
      <c r="A1" t="s">
        <v>246</v>
      </c>
    </row>
    <row r="4" spans="1:4" x14ac:dyDescent="0.2">
      <c r="A4" s="12" t="s">
        <v>236</v>
      </c>
      <c r="B4" s="12" t="s">
        <v>242</v>
      </c>
      <c r="C4" s="12" t="s">
        <v>243</v>
      </c>
      <c r="D4" s="12" t="s">
        <v>244</v>
      </c>
    </row>
    <row r="5" spans="1:4" x14ac:dyDescent="0.2">
      <c r="A5" t="s">
        <v>3</v>
      </c>
      <c r="C5">
        <v>9730</v>
      </c>
    </row>
    <row r="6" spans="1:4" x14ac:dyDescent="0.2">
      <c r="A6" t="s">
        <v>14</v>
      </c>
      <c r="C6">
        <v>2021</v>
      </c>
    </row>
    <row r="7" spans="1:4" x14ac:dyDescent="0.2">
      <c r="A7" t="s">
        <v>35</v>
      </c>
      <c r="C7">
        <v>1132</v>
      </c>
    </row>
    <row r="8" spans="1:4" x14ac:dyDescent="0.2">
      <c r="A8" t="s">
        <v>8</v>
      </c>
      <c r="C8">
        <v>968</v>
      </c>
    </row>
    <row r="9" spans="1:4" x14ac:dyDescent="0.2">
      <c r="A9" t="s">
        <v>22</v>
      </c>
      <c r="C9">
        <v>966</v>
      </c>
    </row>
    <row r="10" spans="1:4" x14ac:dyDescent="0.2">
      <c r="A10" t="s">
        <v>24</v>
      </c>
      <c r="C10">
        <v>808</v>
      </c>
    </row>
    <row r="11" spans="1:4" x14ac:dyDescent="0.2">
      <c r="A11" t="s">
        <v>5</v>
      </c>
      <c r="C11">
        <v>765</v>
      </c>
    </row>
    <row r="12" spans="1:4" x14ac:dyDescent="0.2">
      <c r="A12" t="s">
        <v>20</v>
      </c>
      <c r="C12">
        <v>514</v>
      </c>
    </row>
    <row r="13" spans="1:4" x14ac:dyDescent="0.2">
      <c r="A13" t="s">
        <v>247</v>
      </c>
      <c r="C13">
        <v>463</v>
      </c>
    </row>
    <row r="14" spans="1:4" x14ac:dyDescent="0.2">
      <c r="A14" t="s">
        <v>248</v>
      </c>
      <c r="C14">
        <v>435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0220-3F43-1049-9E4F-2BB6912202F0}">
  <sheetPr>
    <tabColor theme="7" tint="0.39997558519241921"/>
  </sheetPr>
  <dimension ref="A1:D63"/>
  <sheetViews>
    <sheetView topLeftCell="A16" workbookViewId="0">
      <selection activeCell="G35" sqref="G35"/>
    </sheetView>
  </sheetViews>
  <sheetFormatPr baseColWidth="10" defaultRowHeight="16" x14ac:dyDescent="0.2"/>
  <sheetData>
    <row r="1" spans="1:4" x14ac:dyDescent="0.2">
      <c r="A1" t="s">
        <v>234</v>
      </c>
    </row>
    <row r="2" spans="1:4" x14ac:dyDescent="0.2">
      <c r="A2" t="s">
        <v>235</v>
      </c>
    </row>
    <row r="3" spans="1:4" x14ac:dyDescent="0.2">
      <c r="A3" t="s">
        <v>245</v>
      </c>
    </row>
    <row r="5" spans="1:4" x14ac:dyDescent="0.2">
      <c r="A5" s="12" t="s">
        <v>236</v>
      </c>
      <c r="B5" s="12" t="s">
        <v>242</v>
      </c>
      <c r="C5" s="12" t="s">
        <v>243</v>
      </c>
      <c r="D5" s="12" t="s">
        <v>244</v>
      </c>
    </row>
    <row r="6" spans="1:4" x14ac:dyDescent="0.2">
      <c r="A6" t="s">
        <v>237</v>
      </c>
      <c r="B6">
        <v>2800</v>
      </c>
      <c r="C6">
        <v>8</v>
      </c>
      <c r="D6">
        <v>1</v>
      </c>
    </row>
    <row r="7" spans="1:4" x14ac:dyDescent="0.2">
      <c r="A7" t="s">
        <v>119</v>
      </c>
      <c r="B7">
        <v>2400</v>
      </c>
      <c r="C7">
        <v>4</v>
      </c>
      <c r="D7">
        <v>0</v>
      </c>
    </row>
    <row r="8" spans="1:4" x14ac:dyDescent="0.2">
      <c r="A8" t="s">
        <v>210</v>
      </c>
      <c r="B8">
        <v>21400</v>
      </c>
      <c r="C8">
        <v>78</v>
      </c>
      <c r="D8">
        <v>3</v>
      </c>
    </row>
    <row r="9" spans="1:4" x14ac:dyDescent="0.2">
      <c r="A9" t="s">
        <v>17</v>
      </c>
      <c r="B9">
        <v>375800</v>
      </c>
      <c r="C9">
        <v>454</v>
      </c>
      <c r="D9">
        <v>36</v>
      </c>
    </row>
    <row r="10" spans="1:4" x14ac:dyDescent="0.2">
      <c r="A10" t="s">
        <v>238</v>
      </c>
      <c r="B10">
        <v>1900</v>
      </c>
      <c r="C10">
        <v>2</v>
      </c>
      <c r="D10">
        <v>0</v>
      </c>
    </row>
    <row r="11" spans="1:4" x14ac:dyDescent="0.2">
      <c r="A11" t="s">
        <v>187</v>
      </c>
      <c r="B11">
        <v>96900</v>
      </c>
      <c r="C11">
        <v>240</v>
      </c>
      <c r="D11">
        <v>28</v>
      </c>
    </row>
    <row r="12" spans="1:4" x14ac:dyDescent="0.2">
      <c r="A12" t="s">
        <v>20</v>
      </c>
      <c r="B12">
        <v>367500</v>
      </c>
      <c r="C12">
        <v>529</v>
      </c>
      <c r="D12">
        <v>43</v>
      </c>
    </row>
    <row r="13" spans="1:4" x14ac:dyDescent="0.2">
      <c r="A13" t="s">
        <v>221</v>
      </c>
    </row>
    <row r="14" spans="1:4" x14ac:dyDescent="0.2">
      <c r="A14" t="s">
        <v>14</v>
      </c>
      <c r="B14">
        <v>780000</v>
      </c>
      <c r="C14">
        <v>2250</v>
      </c>
      <c r="D14">
        <v>285</v>
      </c>
    </row>
    <row r="15" spans="1:4" x14ac:dyDescent="0.2">
      <c r="A15" t="s">
        <v>214</v>
      </c>
      <c r="B15">
        <v>17600</v>
      </c>
      <c r="C15">
        <v>64</v>
      </c>
      <c r="D15">
        <v>3</v>
      </c>
    </row>
    <row r="16" spans="1:4" x14ac:dyDescent="0.2">
      <c r="A16" t="s">
        <v>239</v>
      </c>
      <c r="B16">
        <v>600</v>
      </c>
      <c r="C16">
        <v>1</v>
      </c>
      <c r="D16">
        <v>0</v>
      </c>
    </row>
    <row r="17" spans="1:4" x14ac:dyDescent="0.2">
      <c r="A17" t="s">
        <v>240</v>
      </c>
      <c r="B17">
        <v>2200</v>
      </c>
      <c r="C17">
        <v>4</v>
      </c>
      <c r="D17">
        <v>0</v>
      </c>
    </row>
    <row r="18" spans="1:4" x14ac:dyDescent="0.2">
      <c r="A18" t="s">
        <v>98</v>
      </c>
      <c r="B18">
        <v>16100</v>
      </c>
      <c r="C18">
        <v>54</v>
      </c>
      <c r="D18">
        <v>8</v>
      </c>
    </row>
    <row r="19" spans="1:4" x14ac:dyDescent="0.2">
      <c r="A19" t="s">
        <v>127</v>
      </c>
      <c r="B19">
        <v>2700</v>
      </c>
      <c r="C19">
        <v>4</v>
      </c>
      <c r="D19">
        <v>0</v>
      </c>
    </row>
    <row r="20" spans="1:4" x14ac:dyDescent="0.2">
      <c r="A20" t="s">
        <v>30</v>
      </c>
      <c r="B20">
        <v>357000</v>
      </c>
      <c r="C20">
        <v>410</v>
      </c>
      <c r="D20">
        <v>35</v>
      </c>
    </row>
    <row r="21" spans="1:4" x14ac:dyDescent="0.2">
      <c r="A21" t="s">
        <v>22</v>
      </c>
      <c r="B21">
        <v>767700</v>
      </c>
      <c r="C21">
        <v>1024</v>
      </c>
      <c r="D21">
        <v>78</v>
      </c>
    </row>
    <row r="22" spans="1:4" x14ac:dyDescent="0.2">
      <c r="A22" t="s">
        <v>117</v>
      </c>
      <c r="B22">
        <v>2600</v>
      </c>
      <c r="C22">
        <v>5</v>
      </c>
      <c r="D22">
        <v>0</v>
      </c>
    </row>
    <row r="23" spans="1:4" x14ac:dyDescent="0.2">
      <c r="A23" t="s">
        <v>63</v>
      </c>
      <c r="B23">
        <v>58800</v>
      </c>
      <c r="C23">
        <v>95</v>
      </c>
      <c r="D23">
        <v>4</v>
      </c>
    </row>
    <row r="24" spans="1:4" x14ac:dyDescent="0.2">
      <c r="A24" t="s">
        <v>12</v>
      </c>
      <c r="B24">
        <v>129500</v>
      </c>
      <c r="C24">
        <v>290</v>
      </c>
      <c r="D24">
        <v>32</v>
      </c>
    </row>
    <row r="25" spans="1:4" x14ac:dyDescent="0.2">
      <c r="A25" t="s">
        <v>104</v>
      </c>
      <c r="B25">
        <v>12100</v>
      </c>
      <c r="C25">
        <v>23</v>
      </c>
      <c r="D25">
        <v>0</v>
      </c>
    </row>
    <row r="26" spans="1:4" x14ac:dyDescent="0.2">
      <c r="A26" t="s">
        <v>35</v>
      </c>
      <c r="B26">
        <v>344600</v>
      </c>
      <c r="C26">
        <v>1078</v>
      </c>
      <c r="D26">
        <v>123</v>
      </c>
    </row>
    <row r="27" spans="1:4" x14ac:dyDescent="0.2">
      <c r="A27" t="s">
        <v>217</v>
      </c>
    </row>
    <row r="28" spans="1:4" x14ac:dyDescent="0.2">
      <c r="A28" t="s">
        <v>69</v>
      </c>
      <c r="B28">
        <v>48500</v>
      </c>
      <c r="C28">
        <v>83</v>
      </c>
      <c r="D28">
        <v>9</v>
      </c>
    </row>
    <row r="29" spans="1:4" x14ac:dyDescent="0.2">
      <c r="A29" t="s">
        <v>46</v>
      </c>
      <c r="B29">
        <v>80800</v>
      </c>
      <c r="C29">
        <v>235</v>
      </c>
      <c r="D29">
        <v>23</v>
      </c>
    </row>
    <row r="30" spans="1:4" x14ac:dyDescent="0.2">
      <c r="A30" t="s">
        <v>37</v>
      </c>
      <c r="B30">
        <v>263000</v>
      </c>
      <c r="C30">
        <v>326</v>
      </c>
      <c r="D30">
        <v>32</v>
      </c>
    </row>
    <row r="31" spans="1:4" x14ac:dyDescent="0.2">
      <c r="A31" t="s">
        <v>5</v>
      </c>
      <c r="B31">
        <v>952000</v>
      </c>
      <c r="C31">
        <v>733</v>
      </c>
      <c r="D31">
        <v>38</v>
      </c>
    </row>
    <row r="32" spans="1:4" x14ac:dyDescent="0.2">
      <c r="A32" t="s">
        <v>106</v>
      </c>
      <c r="B32">
        <v>7700</v>
      </c>
      <c r="C32">
        <v>15</v>
      </c>
      <c r="D32">
        <v>0</v>
      </c>
    </row>
    <row r="33" spans="1:4" x14ac:dyDescent="0.2">
      <c r="A33" t="s">
        <v>174</v>
      </c>
      <c r="B33">
        <v>43300</v>
      </c>
      <c r="C33">
        <v>109</v>
      </c>
      <c r="D33">
        <v>7</v>
      </c>
    </row>
    <row r="34" spans="1:4" x14ac:dyDescent="0.2">
      <c r="A34" t="s">
        <v>188</v>
      </c>
      <c r="B34">
        <v>9100</v>
      </c>
      <c r="C34">
        <v>26</v>
      </c>
      <c r="D34">
        <v>2</v>
      </c>
    </row>
    <row r="35" spans="1:4" x14ac:dyDescent="0.2">
      <c r="A35" t="s">
        <v>189</v>
      </c>
      <c r="B35">
        <v>4900</v>
      </c>
      <c r="C35">
        <v>10</v>
      </c>
      <c r="D35">
        <v>0</v>
      </c>
    </row>
    <row r="36" spans="1:4" x14ac:dyDescent="0.2">
      <c r="A36" t="s">
        <v>213</v>
      </c>
      <c r="B36">
        <v>112200</v>
      </c>
      <c r="C36">
        <v>194</v>
      </c>
      <c r="D36">
        <v>17</v>
      </c>
    </row>
    <row r="37" spans="1:4" x14ac:dyDescent="0.2">
      <c r="A37" t="s">
        <v>73</v>
      </c>
      <c r="B37">
        <v>17600</v>
      </c>
      <c r="C37">
        <v>165</v>
      </c>
      <c r="D37">
        <v>20</v>
      </c>
    </row>
    <row r="38" spans="1:4" x14ac:dyDescent="0.2">
      <c r="A38" t="s">
        <v>114</v>
      </c>
      <c r="B38">
        <v>5800</v>
      </c>
      <c r="C38">
        <v>28</v>
      </c>
      <c r="D38">
        <v>4</v>
      </c>
    </row>
    <row r="39" spans="1:4" x14ac:dyDescent="0.2">
      <c r="A39" t="s">
        <v>131</v>
      </c>
      <c r="B39">
        <v>1100</v>
      </c>
      <c r="C39">
        <v>2</v>
      </c>
      <c r="D39">
        <v>0</v>
      </c>
    </row>
    <row r="40" spans="1:4" x14ac:dyDescent="0.2">
      <c r="A40" t="s">
        <v>124</v>
      </c>
      <c r="B40">
        <v>2100</v>
      </c>
      <c r="C40">
        <v>3</v>
      </c>
      <c r="D40">
        <v>0</v>
      </c>
    </row>
    <row r="41" spans="1:4" x14ac:dyDescent="0.2">
      <c r="A41" t="s">
        <v>145</v>
      </c>
      <c r="B41">
        <v>88400</v>
      </c>
      <c r="C41">
        <v>166</v>
      </c>
      <c r="D41">
        <v>12</v>
      </c>
    </row>
    <row r="42" spans="1:4" x14ac:dyDescent="0.2">
      <c r="A42" t="s">
        <v>57</v>
      </c>
      <c r="B42">
        <v>78400</v>
      </c>
      <c r="C42">
        <v>108</v>
      </c>
      <c r="D42">
        <v>4</v>
      </c>
    </row>
    <row r="43" spans="1:4" x14ac:dyDescent="0.2">
      <c r="A43" t="s">
        <v>102</v>
      </c>
      <c r="B43">
        <v>9800</v>
      </c>
      <c r="C43">
        <v>27</v>
      </c>
      <c r="D43">
        <v>4</v>
      </c>
    </row>
    <row r="44" spans="1:4" x14ac:dyDescent="0.2">
      <c r="A44" t="s">
        <v>78</v>
      </c>
      <c r="B44">
        <v>50700</v>
      </c>
      <c r="C44">
        <v>87</v>
      </c>
      <c r="D44">
        <v>6</v>
      </c>
    </row>
    <row r="45" spans="1:4" x14ac:dyDescent="0.2">
      <c r="A45" t="s">
        <v>67</v>
      </c>
      <c r="B45">
        <v>65200</v>
      </c>
      <c r="C45">
        <v>105</v>
      </c>
      <c r="D45">
        <v>6</v>
      </c>
    </row>
    <row r="46" spans="1:4" x14ac:dyDescent="0.2">
      <c r="A46" t="s">
        <v>65</v>
      </c>
      <c r="B46">
        <v>26100</v>
      </c>
      <c r="C46">
        <v>56</v>
      </c>
      <c r="D46">
        <v>3</v>
      </c>
    </row>
    <row r="47" spans="1:4" x14ac:dyDescent="0.2">
      <c r="A47" t="s">
        <v>48</v>
      </c>
      <c r="B47">
        <v>67700</v>
      </c>
      <c r="C47">
        <v>405</v>
      </c>
      <c r="D47">
        <v>43</v>
      </c>
    </row>
    <row r="48" spans="1:4" x14ac:dyDescent="0.2">
      <c r="A48" t="s">
        <v>129</v>
      </c>
      <c r="B48">
        <v>1000</v>
      </c>
      <c r="C48">
        <v>2</v>
      </c>
      <c r="D48">
        <v>0</v>
      </c>
    </row>
    <row r="49" spans="1:4" x14ac:dyDescent="0.2">
      <c r="A49" t="s">
        <v>71</v>
      </c>
      <c r="B49">
        <v>51600</v>
      </c>
      <c r="C49">
        <v>168</v>
      </c>
      <c r="D49">
        <v>20</v>
      </c>
    </row>
    <row r="50" spans="1:4" x14ac:dyDescent="0.2">
      <c r="A50" t="s">
        <v>208</v>
      </c>
      <c r="B50">
        <v>400</v>
      </c>
      <c r="C50">
        <v>5</v>
      </c>
      <c r="D50">
        <v>0</v>
      </c>
    </row>
    <row r="51" spans="1:4" x14ac:dyDescent="0.2">
      <c r="A51" t="s">
        <v>9</v>
      </c>
      <c r="B51">
        <v>240100</v>
      </c>
      <c r="C51">
        <v>329</v>
      </c>
      <c r="D51">
        <v>27</v>
      </c>
    </row>
    <row r="52" spans="1:4" x14ac:dyDescent="0.2">
      <c r="A52" t="s">
        <v>83</v>
      </c>
      <c r="B52">
        <v>37800</v>
      </c>
      <c r="C52">
        <v>98</v>
      </c>
      <c r="D52">
        <v>5</v>
      </c>
    </row>
    <row r="53" spans="1:4" x14ac:dyDescent="0.2">
      <c r="A53" t="s">
        <v>27</v>
      </c>
      <c r="B53">
        <v>128900</v>
      </c>
      <c r="C53">
        <v>274</v>
      </c>
      <c r="D53">
        <v>27</v>
      </c>
    </row>
    <row r="54" spans="1:4" x14ac:dyDescent="0.2">
      <c r="A54" t="s">
        <v>55</v>
      </c>
      <c r="B54">
        <v>102200</v>
      </c>
      <c r="C54">
        <v>187</v>
      </c>
      <c r="D54">
        <v>16</v>
      </c>
    </row>
    <row r="55" spans="1:4" x14ac:dyDescent="0.2">
      <c r="A55" t="s">
        <v>24</v>
      </c>
      <c r="B55">
        <v>450200</v>
      </c>
      <c r="C55">
        <v>768</v>
      </c>
      <c r="D55">
        <v>40</v>
      </c>
    </row>
    <row r="56" spans="1:4" x14ac:dyDescent="0.2">
      <c r="A56" t="s">
        <v>121</v>
      </c>
      <c r="B56">
        <v>2400</v>
      </c>
      <c r="C56">
        <v>6</v>
      </c>
      <c r="D56">
        <v>1</v>
      </c>
    </row>
    <row r="57" spans="1:4" x14ac:dyDescent="0.2">
      <c r="A57" t="s">
        <v>76</v>
      </c>
      <c r="B57">
        <v>44500</v>
      </c>
      <c r="C57">
        <v>145</v>
      </c>
      <c r="D57">
        <v>18</v>
      </c>
    </row>
    <row r="58" spans="1:4" x14ac:dyDescent="0.2">
      <c r="A58" t="s">
        <v>33</v>
      </c>
      <c r="B58">
        <v>109900</v>
      </c>
      <c r="C58">
        <v>298</v>
      </c>
      <c r="D58">
        <v>20</v>
      </c>
    </row>
    <row r="59" spans="1:4" x14ac:dyDescent="0.2">
      <c r="A59" t="s">
        <v>241</v>
      </c>
      <c r="B59">
        <v>1500</v>
      </c>
      <c r="C59">
        <v>5</v>
      </c>
      <c r="D59">
        <v>0</v>
      </c>
    </row>
    <row r="60" spans="1:4" x14ac:dyDescent="0.2">
      <c r="A60" t="s">
        <v>8</v>
      </c>
      <c r="B60">
        <v>651700</v>
      </c>
      <c r="C60">
        <v>922</v>
      </c>
      <c r="D60">
        <v>92</v>
      </c>
    </row>
    <row r="61" spans="1:4" x14ac:dyDescent="0.2">
      <c r="A61" t="s">
        <v>3</v>
      </c>
      <c r="B61">
        <v>5270000</v>
      </c>
      <c r="C61">
        <v>9630</v>
      </c>
      <c r="D61">
        <v>770</v>
      </c>
    </row>
    <row r="62" spans="1:4" x14ac:dyDescent="0.2">
      <c r="A62" t="s">
        <v>95</v>
      </c>
      <c r="B62">
        <v>18500</v>
      </c>
      <c r="C62">
        <v>27</v>
      </c>
      <c r="D62">
        <v>4</v>
      </c>
    </row>
    <row r="63" spans="1:4" x14ac:dyDescent="0.2">
      <c r="A63" t="s">
        <v>135</v>
      </c>
      <c r="B63">
        <v>900</v>
      </c>
      <c r="C63">
        <v>3</v>
      </c>
      <c r="D6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A778-B51F-0A41-AD22-B5A1E228E4BA}">
  <sheetPr>
    <tabColor theme="7" tint="0.39997558519241921"/>
  </sheetPr>
  <dimension ref="A1:D33"/>
  <sheetViews>
    <sheetView workbookViewId="0">
      <selection activeCell="M35" sqref="M35"/>
    </sheetView>
  </sheetViews>
  <sheetFormatPr baseColWidth="10" defaultRowHeight="16" x14ac:dyDescent="0.2"/>
  <sheetData>
    <row r="1" spans="1:4" x14ac:dyDescent="0.2">
      <c r="A1" t="s">
        <v>191</v>
      </c>
    </row>
    <row r="3" spans="1:4" x14ac:dyDescent="0.2">
      <c r="A3" t="s">
        <v>182</v>
      </c>
    </row>
    <row r="4" spans="1:4" x14ac:dyDescent="0.2">
      <c r="A4" t="s">
        <v>183</v>
      </c>
      <c r="B4" t="s">
        <v>184</v>
      </c>
      <c r="C4" t="s">
        <v>185</v>
      </c>
      <c r="D4" t="s">
        <v>186</v>
      </c>
    </row>
    <row r="5" spans="1:4" x14ac:dyDescent="0.2">
      <c r="A5" t="s">
        <v>3</v>
      </c>
      <c r="B5">
        <v>5492400</v>
      </c>
      <c r="C5">
        <v>9850</v>
      </c>
      <c r="D5">
        <v>788</v>
      </c>
    </row>
    <row r="6" spans="1:4" x14ac:dyDescent="0.2">
      <c r="A6" t="s">
        <v>14</v>
      </c>
      <c r="B6">
        <v>862400</v>
      </c>
      <c r="C6">
        <v>2352</v>
      </c>
      <c r="D6">
        <v>305</v>
      </c>
    </row>
    <row r="7" spans="1:4" x14ac:dyDescent="0.2">
      <c r="A7" t="s">
        <v>22</v>
      </c>
      <c r="B7">
        <v>806100</v>
      </c>
      <c r="C7">
        <v>1075</v>
      </c>
      <c r="D7">
        <v>82</v>
      </c>
    </row>
    <row r="8" spans="1:4" x14ac:dyDescent="0.2">
      <c r="A8" t="s">
        <v>5</v>
      </c>
      <c r="B8">
        <v>754800</v>
      </c>
      <c r="C8">
        <v>748</v>
      </c>
      <c r="D8">
        <v>39</v>
      </c>
    </row>
    <row r="9" spans="1:4" x14ac:dyDescent="0.2">
      <c r="A9" t="s">
        <v>8</v>
      </c>
      <c r="B9">
        <v>602500</v>
      </c>
      <c r="C9">
        <v>830</v>
      </c>
      <c r="D9">
        <v>75</v>
      </c>
    </row>
    <row r="10" spans="1:4" x14ac:dyDescent="0.2">
      <c r="A10" t="s">
        <v>30</v>
      </c>
      <c r="B10">
        <v>506000</v>
      </c>
      <c r="C10">
        <v>605</v>
      </c>
      <c r="D10">
        <v>55</v>
      </c>
    </row>
    <row r="11" spans="1:4" x14ac:dyDescent="0.2">
      <c r="A11" t="s">
        <v>24</v>
      </c>
      <c r="B11">
        <v>427700</v>
      </c>
      <c r="C11">
        <v>730</v>
      </c>
      <c r="D11">
        <v>40</v>
      </c>
    </row>
    <row r="12" spans="1:4" x14ac:dyDescent="0.2">
      <c r="A12" t="s">
        <v>17</v>
      </c>
      <c r="B12">
        <v>383300</v>
      </c>
      <c r="C12">
        <v>463</v>
      </c>
      <c r="D12">
        <v>48</v>
      </c>
    </row>
    <row r="13" spans="1:4" x14ac:dyDescent="0.2">
      <c r="A13" t="s">
        <v>20</v>
      </c>
      <c r="B13">
        <v>371200</v>
      </c>
      <c r="C13">
        <v>495</v>
      </c>
      <c r="D13">
        <v>52</v>
      </c>
    </row>
    <row r="14" spans="1:4" x14ac:dyDescent="0.2">
      <c r="A14" t="s">
        <v>35</v>
      </c>
      <c r="B14">
        <v>326400</v>
      </c>
      <c r="C14">
        <v>1044</v>
      </c>
      <c r="D14">
        <v>120</v>
      </c>
    </row>
    <row r="15" spans="1:4" x14ac:dyDescent="0.2">
      <c r="A15" t="s">
        <v>37</v>
      </c>
      <c r="B15">
        <v>289300</v>
      </c>
      <c r="C15">
        <v>418</v>
      </c>
      <c r="D15">
        <v>38</v>
      </c>
    </row>
    <row r="16" spans="1:4" x14ac:dyDescent="0.2">
      <c r="A16" t="s">
        <v>9</v>
      </c>
      <c r="B16">
        <v>244800</v>
      </c>
      <c r="C16">
        <v>336</v>
      </c>
      <c r="D16">
        <v>30</v>
      </c>
    </row>
    <row r="17" spans="1:4" x14ac:dyDescent="0.2">
      <c r="A17" t="s">
        <v>12</v>
      </c>
      <c r="B17">
        <v>143400</v>
      </c>
      <c r="C17">
        <v>320</v>
      </c>
      <c r="D17">
        <v>35</v>
      </c>
    </row>
    <row r="18" spans="1:4" x14ac:dyDescent="0.2">
      <c r="A18" t="s">
        <v>33</v>
      </c>
      <c r="B18">
        <v>116500</v>
      </c>
      <c r="C18">
        <v>308</v>
      </c>
      <c r="D18">
        <v>20</v>
      </c>
    </row>
    <row r="19" spans="1:4" x14ac:dyDescent="0.2">
      <c r="A19" t="s">
        <v>27</v>
      </c>
      <c r="B19">
        <v>109600</v>
      </c>
      <c r="C19">
        <v>233</v>
      </c>
      <c r="D19">
        <v>24</v>
      </c>
    </row>
    <row r="20" spans="1:4" x14ac:dyDescent="0.2">
      <c r="A20" t="s">
        <v>187</v>
      </c>
      <c r="B20">
        <v>82400</v>
      </c>
      <c r="C20">
        <v>210</v>
      </c>
      <c r="D20">
        <v>25</v>
      </c>
    </row>
    <row r="21" spans="1:4" x14ac:dyDescent="0.2">
      <c r="A21" t="s">
        <v>63</v>
      </c>
      <c r="B21">
        <v>64700</v>
      </c>
      <c r="C21">
        <v>105</v>
      </c>
      <c r="D21">
        <v>8</v>
      </c>
    </row>
    <row r="22" spans="1:4" x14ac:dyDescent="0.2">
      <c r="A22" t="s">
        <v>188</v>
      </c>
      <c r="B22">
        <v>10200</v>
      </c>
      <c r="C22">
        <v>45</v>
      </c>
      <c r="D22">
        <v>3</v>
      </c>
    </row>
    <row r="23" spans="1:4" x14ac:dyDescent="0.2">
      <c r="A23" t="s">
        <v>189</v>
      </c>
      <c r="B23">
        <v>5100</v>
      </c>
      <c r="C23">
        <v>15</v>
      </c>
      <c r="D23" t="s">
        <v>177</v>
      </c>
    </row>
    <row r="24" spans="1:4" x14ac:dyDescent="0.2">
      <c r="A24" t="s">
        <v>73</v>
      </c>
      <c r="B24">
        <v>15600</v>
      </c>
      <c r="C24">
        <v>185</v>
      </c>
      <c r="D24">
        <v>25</v>
      </c>
    </row>
    <row r="25" spans="1:4" x14ac:dyDescent="0.2">
      <c r="A25" t="s">
        <v>57</v>
      </c>
      <c r="B25">
        <v>56100</v>
      </c>
      <c r="C25">
        <v>110</v>
      </c>
      <c r="D25">
        <v>8</v>
      </c>
    </row>
    <row r="26" spans="1:4" x14ac:dyDescent="0.2">
      <c r="A26" t="s">
        <v>102</v>
      </c>
      <c r="B26">
        <v>8200</v>
      </c>
      <c r="C26">
        <v>23</v>
      </c>
      <c r="D26">
        <v>3</v>
      </c>
    </row>
    <row r="27" spans="1:4" x14ac:dyDescent="0.2">
      <c r="A27" t="s">
        <v>67</v>
      </c>
      <c r="B27">
        <v>67200</v>
      </c>
      <c r="C27">
        <v>108</v>
      </c>
      <c r="D27">
        <v>5</v>
      </c>
    </row>
    <row r="28" spans="1:4" x14ac:dyDescent="0.2">
      <c r="A28" t="s">
        <v>48</v>
      </c>
      <c r="B28">
        <v>68400</v>
      </c>
      <c r="C28">
        <v>409</v>
      </c>
      <c r="D28">
        <v>43</v>
      </c>
    </row>
    <row r="29" spans="1:4" x14ac:dyDescent="0.2">
      <c r="A29" t="s">
        <v>71</v>
      </c>
      <c r="B29">
        <v>58300</v>
      </c>
      <c r="C29">
        <v>195</v>
      </c>
      <c r="D29">
        <v>22</v>
      </c>
    </row>
    <row r="30" spans="1:4" x14ac:dyDescent="0.2">
      <c r="A30" t="s">
        <v>83</v>
      </c>
      <c r="B30">
        <v>37400</v>
      </c>
      <c r="C30">
        <v>102</v>
      </c>
      <c r="D30">
        <v>5</v>
      </c>
    </row>
    <row r="31" spans="1:4" x14ac:dyDescent="0.2">
      <c r="A31" t="s">
        <v>55</v>
      </c>
      <c r="B31">
        <v>106300</v>
      </c>
      <c r="C31">
        <v>208</v>
      </c>
      <c r="D31">
        <v>22</v>
      </c>
    </row>
    <row r="32" spans="1:4" x14ac:dyDescent="0.2">
      <c r="A32" t="s">
        <v>158</v>
      </c>
      <c r="B32">
        <v>62600</v>
      </c>
      <c r="C32">
        <v>135</v>
      </c>
      <c r="D32">
        <v>23</v>
      </c>
    </row>
    <row r="33" spans="1:4" x14ac:dyDescent="0.2">
      <c r="A33" t="s">
        <v>95</v>
      </c>
      <c r="B33">
        <v>19400</v>
      </c>
      <c r="C33">
        <v>58</v>
      </c>
      <c r="D33">
        <v>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E2513-1551-7443-91DD-5107DFB3963C}">
  <sheetPr>
    <tabColor theme="7" tint="0.39997558519241921"/>
  </sheetPr>
  <dimension ref="A1:D24"/>
  <sheetViews>
    <sheetView workbookViewId="0">
      <selection activeCell="H31" sqref="H31"/>
    </sheetView>
  </sheetViews>
  <sheetFormatPr baseColWidth="10" defaultRowHeight="16" x14ac:dyDescent="0.2"/>
  <sheetData>
    <row r="1" spans="1:4" x14ac:dyDescent="0.2">
      <c r="A1" t="s">
        <v>220</v>
      </c>
    </row>
    <row r="2" spans="1:4" x14ac:dyDescent="0.2">
      <c r="A2" t="s">
        <v>219</v>
      </c>
    </row>
    <row r="4" spans="1:4" x14ac:dyDescent="0.2">
      <c r="A4" t="s">
        <v>1</v>
      </c>
      <c r="B4" t="s">
        <v>184</v>
      </c>
      <c r="C4" t="s">
        <v>193</v>
      </c>
      <c r="D4" t="s">
        <v>186</v>
      </c>
    </row>
    <row r="5" spans="1:4" x14ac:dyDescent="0.2">
      <c r="A5" t="s">
        <v>3</v>
      </c>
      <c r="B5">
        <v>6041600</v>
      </c>
      <c r="C5">
        <v>10835</v>
      </c>
      <c r="D5">
        <v>867</v>
      </c>
    </row>
    <row r="6" spans="1:4" x14ac:dyDescent="0.2">
      <c r="A6" t="s">
        <v>14</v>
      </c>
      <c r="B6">
        <v>827900</v>
      </c>
      <c r="C6">
        <v>2258</v>
      </c>
      <c r="D6">
        <v>278</v>
      </c>
    </row>
    <row r="7" spans="1:4" x14ac:dyDescent="0.2">
      <c r="A7" t="s">
        <v>22</v>
      </c>
      <c r="B7">
        <v>781900</v>
      </c>
      <c r="C7">
        <v>1043</v>
      </c>
      <c r="D7">
        <v>80</v>
      </c>
    </row>
    <row r="8" spans="1:4" x14ac:dyDescent="0.2">
      <c r="A8" t="s">
        <v>5</v>
      </c>
      <c r="B8">
        <v>714000</v>
      </c>
      <c r="C8">
        <v>724</v>
      </c>
      <c r="D8">
        <v>44</v>
      </c>
    </row>
    <row r="9" spans="1:4" x14ac:dyDescent="0.2">
      <c r="A9" t="s">
        <v>8</v>
      </c>
      <c r="B9">
        <v>578400</v>
      </c>
      <c r="C9">
        <v>730</v>
      </c>
      <c r="D9">
        <v>72</v>
      </c>
    </row>
    <row r="10" spans="1:4" x14ac:dyDescent="0.2">
      <c r="A10" t="s">
        <v>30</v>
      </c>
      <c r="B10">
        <v>490800</v>
      </c>
      <c r="C10">
        <v>635</v>
      </c>
      <c r="D10">
        <v>60</v>
      </c>
    </row>
    <row r="11" spans="1:4" x14ac:dyDescent="0.2">
      <c r="A11" t="s">
        <v>17</v>
      </c>
      <c r="B11">
        <v>391000</v>
      </c>
      <c r="C11">
        <v>510</v>
      </c>
      <c r="D11">
        <v>52</v>
      </c>
    </row>
    <row r="12" spans="1:4" x14ac:dyDescent="0.2">
      <c r="A12" t="s">
        <v>24</v>
      </c>
      <c r="B12">
        <v>384900</v>
      </c>
      <c r="C12">
        <v>657</v>
      </c>
      <c r="D12">
        <v>40</v>
      </c>
    </row>
    <row r="13" spans="1:4" x14ac:dyDescent="0.2">
      <c r="A13" t="s">
        <v>20</v>
      </c>
      <c r="B13">
        <v>378600</v>
      </c>
      <c r="C13">
        <v>505</v>
      </c>
      <c r="D13">
        <v>54</v>
      </c>
    </row>
    <row r="14" spans="1:4" x14ac:dyDescent="0.2">
      <c r="A14" t="s">
        <v>37</v>
      </c>
      <c r="B14">
        <v>318200</v>
      </c>
      <c r="C14">
        <v>460</v>
      </c>
      <c r="D14">
        <v>48</v>
      </c>
    </row>
    <row r="15" spans="1:4" x14ac:dyDescent="0.2">
      <c r="A15" t="s">
        <v>203</v>
      </c>
      <c r="B15">
        <v>2800</v>
      </c>
      <c r="C15">
        <v>22</v>
      </c>
      <c r="D15">
        <v>2</v>
      </c>
    </row>
    <row r="16" spans="1:4" x14ac:dyDescent="0.2">
      <c r="A16" t="s">
        <v>33</v>
      </c>
      <c r="B16">
        <v>130500</v>
      </c>
      <c r="C16">
        <v>325</v>
      </c>
      <c r="D16">
        <v>28</v>
      </c>
    </row>
    <row r="17" spans="1:4" x14ac:dyDescent="0.2">
      <c r="A17" t="s">
        <v>188</v>
      </c>
      <c r="B17">
        <v>12200</v>
      </c>
      <c r="C17">
        <v>71</v>
      </c>
      <c r="D17">
        <v>5</v>
      </c>
    </row>
    <row r="18" spans="1:4" x14ac:dyDescent="0.2">
      <c r="A18" t="s">
        <v>78</v>
      </c>
      <c r="B18">
        <v>41700</v>
      </c>
      <c r="C18">
        <v>82</v>
      </c>
      <c r="D18">
        <v>7</v>
      </c>
    </row>
    <row r="19" spans="1:4" x14ac:dyDescent="0.2">
      <c r="A19" t="s">
        <v>3</v>
      </c>
      <c r="B19">
        <v>6041600</v>
      </c>
      <c r="C19">
        <v>10835</v>
      </c>
      <c r="D19">
        <v>867</v>
      </c>
    </row>
    <row r="20" spans="1:4" x14ac:dyDescent="0.2">
      <c r="A20" t="s">
        <v>14</v>
      </c>
      <c r="B20">
        <v>827900</v>
      </c>
      <c r="C20">
        <v>2258</v>
      </c>
      <c r="D20">
        <v>278</v>
      </c>
    </row>
    <row r="21" spans="1:4" x14ac:dyDescent="0.2">
      <c r="A21" t="s">
        <v>199</v>
      </c>
      <c r="B21">
        <v>8400</v>
      </c>
      <c r="C21">
        <v>42</v>
      </c>
      <c r="D21">
        <v>3</v>
      </c>
    </row>
    <row r="22" spans="1:4" x14ac:dyDescent="0.2">
      <c r="A22" t="s">
        <v>35</v>
      </c>
      <c r="B22">
        <v>310100</v>
      </c>
      <c r="C22">
        <v>992</v>
      </c>
      <c r="D22">
        <v>114</v>
      </c>
    </row>
    <row r="23" spans="1:4" x14ac:dyDescent="0.2">
      <c r="A23" t="s">
        <v>204</v>
      </c>
      <c r="B23">
        <v>3400</v>
      </c>
      <c r="C23">
        <v>18</v>
      </c>
      <c r="D23" t="s">
        <v>177</v>
      </c>
    </row>
    <row r="24" spans="1:4" x14ac:dyDescent="0.2">
      <c r="A24" t="s">
        <v>200</v>
      </c>
      <c r="B24">
        <v>7500</v>
      </c>
      <c r="C24">
        <v>35</v>
      </c>
      <c r="D24">
        <v>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F0BC-8129-4941-B2A5-9E7FBEA40862}">
  <sheetPr>
    <tabColor theme="7" tint="0.39997558519241921"/>
  </sheetPr>
  <dimension ref="A4:I118"/>
  <sheetViews>
    <sheetView workbookViewId="0">
      <selection activeCell="C1" sqref="C1:C1048576"/>
    </sheetView>
  </sheetViews>
  <sheetFormatPr baseColWidth="10" defaultRowHeight="16" x14ac:dyDescent="0.2"/>
  <cols>
    <col min="5" max="5" width="18.1640625" customWidth="1"/>
    <col min="6" max="6" width="20.33203125" customWidth="1"/>
  </cols>
  <sheetData>
    <row r="4" spans="1:9" x14ac:dyDescent="0.2">
      <c r="G4" t="str">
        <f>IF(C6&gt;10,RIGHT(C6,1),"")</f>
        <v/>
      </c>
    </row>
    <row r="5" spans="1:9" x14ac:dyDescent="0.2">
      <c r="A5" s="12" t="s">
        <v>242</v>
      </c>
      <c r="B5" s="12" t="s">
        <v>243</v>
      </c>
      <c r="C5" s="12" t="s">
        <v>244</v>
      </c>
      <c r="E5" s="2" t="s">
        <v>166</v>
      </c>
      <c r="F5" s="2" t="s">
        <v>167</v>
      </c>
      <c r="G5" s="2" t="s">
        <v>352</v>
      </c>
      <c r="H5" s="2" t="s">
        <v>359</v>
      </c>
      <c r="I5" s="2" t="s">
        <v>366</v>
      </c>
    </row>
    <row r="6" spans="1:9" x14ac:dyDescent="0.2">
      <c r="A6">
        <v>2800</v>
      </c>
      <c r="B6">
        <v>8</v>
      </c>
      <c r="C6">
        <v>1</v>
      </c>
      <c r="E6" t="str">
        <f>IF(A6&gt;=1000,MID(A6,2,1),"")</f>
        <v>8</v>
      </c>
      <c r="F6" t="str">
        <f>IF(B6&gt;=100,RIGHT(B6,1),"")</f>
        <v/>
      </c>
      <c r="G6" t="str">
        <f>IF(C6&gt;0,RIGHT(C6,1),"")</f>
        <v>1</v>
      </c>
      <c r="H6">
        <f>A6/100</f>
        <v>28</v>
      </c>
      <c r="I6" t="str">
        <f>RIGHT(H6,1)</f>
        <v>8</v>
      </c>
    </row>
    <row r="7" spans="1:9" x14ac:dyDescent="0.2">
      <c r="A7">
        <v>2400</v>
      </c>
      <c r="B7">
        <v>4</v>
      </c>
      <c r="E7" t="str">
        <f t="shared" ref="E7:E70" si="0">IF(A7&gt;=1000,MID(A7,2,1),"")</f>
        <v>4</v>
      </c>
      <c r="F7" t="str">
        <f t="shared" ref="F7:F70" si="1">IF(B7&gt;=100,RIGHT(B7,1),"")</f>
        <v/>
      </c>
      <c r="G7" t="str">
        <f t="shared" ref="G7:G70" si="2">IF(C7&gt;0,RIGHT(C7,1),"")</f>
        <v/>
      </c>
      <c r="H7">
        <f t="shared" ref="H7:H70" si="3">A7/100</f>
        <v>24</v>
      </c>
      <c r="I7" t="str">
        <f t="shared" ref="I7:I70" si="4">RIGHT(H7,1)</f>
        <v>4</v>
      </c>
    </row>
    <row r="8" spans="1:9" x14ac:dyDescent="0.2">
      <c r="A8">
        <v>21400</v>
      </c>
      <c r="B8">
        <v>78</v>
      </c>
      <c r="C8">
        <v>3</v>
      </c>
      <c r="E8" t="str">
        <f t="shared" si="0"/>
        <v>1</v>
      </c>
      <c r="F8" t="str">
        <f t="shared" si="1"/>
        <v/>
      </c>
      <c r="G8" t="str">
        <f t="shared" si="2"/>
        <v>3</v>
      </c>
      <c r="H8">
        <f t="shared" si="3"/>
        <v>214</v>
      </c>
      <c r="I8" t="str">
        <f t="shared" si="4"/>
        <v>4</v>
      </c>
    </row>
    <row r="9" spans="1:9" x14ac:dyDescent="0.2">
      <c r="A9">
        <v>375800</v>
      </c>
      <c r="B9">
        <v>454</v>
      </c>
      <c r="C9">
        <v>36</v>
      </c>
      <c r="E9" t="str">
        <f t="shared" si="0"/>
        <v>7</v>
      </c>
      <c r="F9" t="str">
        <f t="shared" si="1"/>
        <v>4</v>
      </c>
      <c r="G9" t="str">
        <f t="shared" si="2"/>
        <v>6</v>
      </c>
      <c r="H9">
        <f t="shared" si="3"/>
        <v>3758</v>
      </c>
      <c r="I9" t="str">
        <f t="shared" si="4"/>
        <v>8</v>
      </c>
    </row>
    <row r="10" spans="1:9" x14ac:dyDescent="0.2">
      <c r="A10">
        <v>1900</v>
      </c>
      <c r="B10">
        <v>2</v>
      </c>
      <c r="E10" t="str">
        <f t="shared" si="0"/>
        <v>9</v>
      </c>
      <c r="F10" t="str">
        <f t="shared" si="1"/>
        <v/>
      </c>
      <c r="G10" t="str">
        <f t="shared" si="2"/>
        <v/>
      </c>
      <c r="H10">
        <f t="shared" si="3"/>
        <v>19</v>
      </c>
      <c r="I10" t="str">
        <f t="shared" si="4"/>
        <v>9</v>
      </c>
    </row>
    <row r="11" spans="1:9" x14ac:dyDescent="0.2">
      <c r="A11">
        <v>96900</v>
      </c>
      <c r="B11">
        <v>240</v>
      </c>
      <c r="C11">
        <v>28</v>
      </c>
      <c r="E11" t="str">
        <f t="shared" si="0"/>
        <v>6</v>
      </c>
      <c r="F11" t="str">
        <f t="shared" si="1"/>
        <v>0</v>
      </c>
      <c r="G11" t="str">
        <f t="shared" si="2"/>
        <v>8</v>
      </c>
      <c r="H11">
        <f t="shared" si="3"/>
        <v>969</v>
      </c>
      <c r="I11" t="str">
        <f t="shared" si="4"/>
        <v>9</v>
      </c>
    </row>
    <row r="12" spans="1:9" x14ac:dyDescent="0.2">
      <c r="A12">
        <v>367500</v>
      </c>
      <c r="B12">
        <v>529</v>
      </c>
      <c r="C12">
        <v>43</v>
      </c>
      <c r="E12" t="str">
        <f t="shared" si="0"/>
        <v>6</v>
      </c>
      <c r="F12" t="str">
        <f t="shared" si="1"/>
        <v>9</v>
      </c>
      <c r="G12" t="str">
        <f t="shared" si="2"/>
        <v>3</v>
      </c>
      <c r="H12">
        <f t="shared" si="3"/>
        <v>3675</v>
      </c>
      <c r="I12" t="str">
        <f t="shared" si="4"/>
        <v>5</v>
      </c>
    </row>
    <row r="13" spans="1:9" x14ac:dyDescent="0.2">
      <c r="A13">
        <v>780000</v>
      </c>
      <c r="B13">
        <v>2250</v>
      </c>
      <c r="C13">
        <v>285</v>
      </c>
      <c r="E13" t="str">
        <f t="shared" si="0"/>
        <v>8</v>
      </c>
      <c r="F13" t="str">
        <f t="shared" si="1"/>
        <v>0</v>
      </c>
      <c r="G13" t="str">
        <f t="shared" si="2"/>
        <v>5</v>
      </c>
      <c r="H13">
        <f t="shared" si="3"/>
        <v>7800</v>
      </c>
      <c r="I13" t="str">
        <f t="shared" si="4"/>
        <v>0</v>
      </c>
    </row>
    <row r="14" spans="1:9" x14ac:dyDescent="0.2">
      <c r="A14">
        <v>17600</v>
      </c>
      <c r="B14">
        <v>64</v>
      </c>
      <c r="C14">
        <v>3</v>
      </c>
      <c r="E14" t="str">
        <f t="shared" si="0"/>
        <v>7</v>
      </c>
      <c r="F14" t="str">
        <f t="shared" si="1"/>
        <v/>
      </c>
      <c r="G14" t="str">
        <f t="shared" si="2"/>
        <v>3</v>
      </c>
      <c r="H14">
        <f t="shared" si="3"/>
        <v>176</v>
      </c>
      <c r="I14" t="str">
        <f t="shared" si="4"/>
        <v>6</v>
      </c>
    </row>
    <row r="15" spans="1:9" x14ac:dyDescent="0.2">
      <c r="A15">
        <v>600</v>
      </c>
      <c r="B15">
        <v>1</v>
      </c>
      <c r="E15" t="str">
        <f t="shared" si="0"/>
        <v/>
      </c>
      <c r="F15" t="str">
        <f t="shared" si="1"/>
        <v/>
      </c>
      <c r="G15" t="str">
        <f t="shared" si="2"/>
        <v/>
      </c>
      <c r="H15">
        <f t="shared" si="3"/>
        <v>6</v>
      </c>
      <c r="I15" t="str">
        <f t="shared" si="4"/>
        <v>6</v>
      </c>
    </row>
    <row r="16" spans="1:9" x14ac:dyDescent="0.2">
      <c r="A16">
        <v>2200</v>
      </c>
      <c r="B16">
        <v>4</v>
      </c>
      <c r="E16" t="str">
        <f t="shared" si="0"/>
        <v>2</v>
      </c>
      <c r="F16" t="str">
        <f t="shared" si="1"/>
        <v/>
      </c>
      <c r="G16" t="str">
        <f t="shared" si="2"/>
        <v/>
      </c>
      <c r="H16">
        <f t="shared" si="3"/>
        <v>22</v>
      </c>
      <c r="I16" t="str">
        <f t="shared" si="4"/>
        <v>2</v>
      </c>
    </row>
    <row r="17" spans="1:9" x14ac:dyDescent="0.2">
      <c r="A17">
        <v>16100</v>
      </c>
      <c r="B17">
        <v>54</v>
      </c>
      <c r="C17">
        <v>8</v>
      </c>
      <c r="E17" t="str">
        <f t="shared" si="0"/>
        <v>6</v>
      </c>
      <c r="F17" t="str">
        <f t="shared" si="1"/>
        <v/>
      </c>
      <c r="G17" t="str">
        <f t="shared" si="2"/>
        <v>8</v>
      </c>
      <c r="H17">
        <f t="shared" si="3"/>
        <v>161</v>
      </c>
      <c r="I17" t="str">
        <f t="shared" si="4"/>
        <v>1</v>
      </c>
    </row>
    <row r="18" spans="1:9" x14ac:dyDescent="0.2">
      <c r="A18">
        <v>2700</v>
      </c>
      <c r="B18">
        <v>4</v>
      </c>
      <c r="E18" t="str">
        <f t="shared" si="0"/>
        <v>7</v>
      </c>
      <c r="F18" t="str">
        <f t="shared" si="1"/>
        <v/>
      </c>
      <c r="G18" t="str">
        <f t="shared" si="2"/>
        <v/>
      </c>
      <c r="H18">
        <f t="shared" si="3"/>
        <v>27</v>
      </c>
      <c r="I18" t="str">
        <f t="shared" si="4"/>
        <v>7</v>
      </c>
    </row>
    <row r="19" spans="1:9" x14ac:dyDescent="0.2">
      <c r="A19">
        <v>357000</v>
      </c>
      <c r="B19">
        <v>410</v>
      </c>
      <c r="C19">
        <v>35</v>
      </c>
      <c r="E19" t="str">
        <f t="shared" si="0"/>
        <v>5</v>
      </c>
      <c r="F19" t="str">
        <f t="shared" si="1"/>
        <v>0</v>
      </c>
      <c r="G19" t="str">
        <f t="shared" si="2"/>
        <v>5</v>
      </c>
      <c r="H19">
        <f t="shared" si="3"/>
        <v>3570</v>
      </c>
      <c r="I19" t="str">
        <f t="shared" si="4"/>
        <v>0</v>
      </c>
    </row>
    <row r="20" spans="1:9" x14ac:dyDescent="0.2">
      <c r="A20">
        <v>767700</v>
      </c>
      <c r="B20">
        <v>1024</v>
      </c>
      <c r="C20">
        <v>78</v>
      </c>
      <c r="E20" t="str">
        <f t="shared" si="0"/>
        <v>6</v>
      </c>
      <c r="F20" t="str">
        <f t="shared" si="1"/>
        <v>4</v>
      </c>
      <c r="G20" t="str">
        <f t="shared" si="2"/>
        <v>8</v>
      </c>
      <c r="H20">
        <f t="shared" si="3"/>
        <v>7677</v>
      </c>
      <c r="I20" t="str">
        <f t="shared" si="4"/>
        <v>7</v>
      </c>
    </row>
    <row r="21" spans="1:9" x14ac:dyDescent="0.2">
      <c r="A21">
        <v>2600</v>
      </c>
      <c r="B21">
        <v>5</v>
      </c>
      <c r="E21" t="str">
        <f t="shared" si="0"/>
        <v>6</v>
      </c>
      <c r="F21" t="str">
        <f t="shared" si="1"/>
        <v/>
      </c>
      <c r="G21" t="str">
        <f t="shared" si="2"/>
        <v/>
      </c>
      <c r="H21">
        <f t="shared" si="3"/>
        <v>26</v>
      </c>
      <c r="I21" t="str">
        <f t="shared" si="4"/>
        <v>6</v>
      </c>
    </row>
    <row r="22" spans="1:9" x14ac:dyDescent="0.2">
      <c r="A22">
        <v>58800</v>
      </c>
      <c r="B22">
        <v>95</v>
      </c>
      <c r="C22">
        <v>4</v>
      </c>
      <c r="E22" t="str">
        <f t="shared" si="0"/>
        <v>8</v>
      </c>
      <c r="F22" t="str">
        <f t="shared" si="1"/>
        <v/>
      </c>
      <c r="G22" t="str">
        <f t="shared" si="2"/>
        <v>4</v>
      </c>
      <c r="H22">
        <f t="shared" si="3"/>
        <v>588</v>
      </c>
      <c r="I22" t="str">
        <f t="shared" si="4"/>
        <v>8</v>
      </c>
    </row>
    <row r="23" spans="1:9" x14ac:dyDescent="0.2">
      <c r="A23">
        <v>129500</v>
      </c>
      <c r="B23">
        <v>290</v>
      </c>
      <c r="C23">
        <v>32</v>
      </c>
      <c r="E23" t="str">
        <f t="shared" si="0"/>
        <v>2</v>
      </c>
      <c r="F23" t="str">
        <f t="shared" si="1"/>
        <v>0</v>
      </c>
      <c r="G23" t="str">
        <f t="shared" si="2"/>
        <v>2</v>
      </c>
      <c r="H23">
        <f t="shared" si="3"/>
        <v>1295</v>
      </c>
      <c r="I23" t="str">
        <f t="shared" si="4"/>
        <v>5</v>
      </c>
    </row>
    <row r="24" spans="1:9" x14ac:dyDescent="0.2">
      <c r="A24">
        <v>12100</v>
      </c>
      <c r="B24">
        <v>23</v>
      </c>
      <c r="E24" t="str">
        <f t="shared" si="0"/>
        <v>2</v>
      </c>
      <c r="F24" t="str">
        <f t="shared" si="1"/>
        <v/>
      </c>
      <c r="G24" t="str">
        <f t="shared" si="2"/>
        <v/>
      </c>
      <c r="H24">
        <f t="shared" si="3"/>
        <v>121</v>
      </c>
      <c r="I24" t="str">
        <f t="shared" si="4"/>
        <v>1</v>
      </c>
    </row>
    <row r="25" spans="1:9" x14ac:dyDescent="0.2">
      <c r="A25">
        <v>344600</v>
      </c>
      <c r="B25">
        <v>1078</v>
      </c>
      <c r="C25">
        <v>123</v>
      </c>
      <c r="E25" t="str">
        <f t="shared" si="0"/>
        <v>4</v>
      </c>
      <c r="F25" t="str">
        <f t="shared" si="1"/>
        <v>8</v>
      </c>
      <c r="G25" t="str">
        <f t="shared" si="2"/>
        <v>3</v>
      </c>
      <c r="H25">
        <f t="shared" si="3"/>
        <v>3446</v>
      </c>
      <c r="I25" t="str">
        <f t="shared" si="4"/>
        <v>6</v>
      </c>
    </row>
    <row r="26" spans="1:9" x14ac:dyDescent="0.2">
      <c r="A26">
        <v>48500</v>
      </c>
      <c r="B26">
        <v>83</v>
      </c>
      <c r="C26">
        <v>9</v>
      </c>
      <c r="E26" t="str">
        <f t="shared" si="0"/>
        <v>8</v>
      </c>
      <c r="F26" t="str">
        <f t="shared" si="1"/>
        <v/>
      </c>
      <c r="G26" t="str">
        <f t="shared" si="2"/>
        <v>9</v>
      </c>
      <c r="H26">
        <f t="shared" si="3"/>
        <v>485</v>
      </c>
      <c r="I26" t="str">
        <f t="shared" si="4"/>
        <v>5</v>
      </c>
    </row>
    <row r="27" spans="1:9" x14ac:dyDescent="0.2">
      <c r="A27">
        <v>80800</v>
      </c>
      <c r="B27">
        <v>235</v>
      </c>
      <c r="C27">
        <v>23</v>
      </c>
      <c r="E27" t="str">
        <f t="shared" si="0"/>
        <v>0</v>
      </c>
      <c r="F27" t="str">
        <f t="shared" si="1"/>
        <v>5</v>
      </c>
      <c r="G27" t="str">
        <f t="shared" si="2"/>
        <v>3</v>
      </c>
      <c r="H27">
        <f t="shared" si="3"/>
        <v>808</v>
      </c>
      <c r="I27" t="str">
        <f t="shared" si="4"/>
        <v>8</v>
      </c>
    </row>
    <row r="28" spans="1:9" x14ac:dyDescent="0.2">
      <c r="A28">
        <v>263000</v>
      </c>
      <c r="B28">
        <v>326</v>
      </c>
      <c r="C28">
        <v>32</v>
      </c>
      <c r="E28" t="str">
        <f t="shared" si="0"/>
        <v>6</v>
      </c>
      <c r="F28" t="str">
        <f t="shared" si="1"/>
        <v>6</v>
      </c>
      <c r="G28" t="str">
        <f t="shared" si="2"/>
        <v>2</v>
      </c>
      <c r="H28">
        <f t="shared" si="3"/>
        <v>2630</v>
      </c>
      <c r="I28" t="str">
        <f t="shared" si="4"/>
        <v>0</v>
      </c>
    </row>
    <row r="29" spans="1:9" x14ac:dyDescent="0.2">
      <c r="A29">
        <v>952000</v>
      </c>
      <c r="B29">
        <v>733</v>
      </c>
      <c r="C29">
        <v>38</v>
      </c>
      <c r="E29" t="str">
        <f t="shared" si="0"/>
        <v>5</v>
      </c>
      <c r="F29" t="str">
        <f t="shared" si="1"/>
        <v>3</v>
      </c>
      <c r="G29" t="str">
        <f t="shared" si="2"/>
        <v>8</v>
      </c>
      <c r="H29">
        <f t="shared" si="3"/>
        <v>9520</v>
      </c>
      <c r="I29" t="str">
        <f t="shared" si="4"/>
        <v>0</v>
      </c>
    </row>
    <row r="30" spans="1:9" x14ac:dyDescent="0.2">
      <c r="A30">
        <v>7700</v>
      </c>
      <c r="B30">
        <v>15</v>
      </c>
      <c r="E30" t="str">
        <f t="shared" si="0"/>
        <v>7</v>
      </c>
      <c r="F30" t="str">
        <f t="shared" si="1"/>
        <v/>
      </c>
      <c r="G30" t="str">
        <f t="shared" si="2"/>
        <v/>
      </c>
      <c r="H30">
        <f t="shared" si="3"/>
        <v>77</v>
      </c>
      <c r="I30" t="str">
        <f t="shared" si="4"/>
        <v>7</v>
      </c>
    </row>
    <row r="31" spans="1:9" x14ac:dyDescent="0.2">
      <c r="A31">
        <v>43300</v>
      </c>
      <c r="B31">
        <v>109</v>
      </c>
      <c r="C31">
        <v>7</v>
      </c>
      <c r="E31" t="str">
        <f t="shared" si="0"/>
        <v>3</v>
      </c>
      <c r="F31" t="str">
        <f t="shared" si="1"/>
        <v>9</v>
      </c>
      <c r="G31" t="str">
        <f t="shared" si="2"/>
        <v>7</v>
      </c>
      <c r="H31">
        <f t="shared" si="3"/>
        <v>433</v>
      </c>
      <c r="I31" t="str">
        <f t="shared" si="4"/>
        <v>3</v>
      </c>
    </row>
    <row r="32" spans="1:9" x14ac:dyDescent="0.2">
      <c r="A32">
        <v>9100</v>
      </c>
      <c r="B32">
        <v>26</v>
      </c>
      <c r="C32">
        <v>2</v>
      </c>
      <c r="E32" t="str">
        <f t="shared" si="0"/>
        <v>1</v>
      </c>
      <c r="F32" t="str">
        <f t="shared" si="1"/>
        <v/>
      </c>
      <c r="G32" t="str">
        <f t="shared" si="2"/>
        <v>2</v>
      </c>
      <c r="H32">
        <f t="shared" si="3"/>
        <v>91</v>
      </c>
      <c r="I32" t="str">
        <f t="shared" si="4"/>
        <v>1</v>
      </c>
    </row>
    <row r="33" spans="1:9" x14ac:dyDescent="0.2">
      <c r="A33">
        <v>4900</v>
      </c>
      <c r="B33">
        <v>10</v>
      </c>
      <c r="E33" t="str">
        <f t="shared" si="0"/>
        <v>9</v>
      </c>
      <c r="F33" t="str">
        <f t="shared" si="1"/>
        <v/>
      </c>
      <c r="G33" t="str">
        <f t="shared" si="2"/>
        <v/>
      </c>
      <c r="H33">
        <f t="shared" si="3"/>
        <v>49</v>
      </c>
      <c r="I33" t="str">
        <f t="shared" si="4"/>
        <v>9</v>
      </c>
    </row>
    <row r="34" spans="1:9" x14ac:dyDescent="0.2">
      <c r="A34">
        <v>112200</v>
      </c>
      <c r="B34">
        <v>194</v>
      </c>
      <c r="C34">
        <v>17</v>
      </c>
      <c r="E34" t="str">
        <f t="shared" si="0"/>
        <v>1</v>
      </c>
      <c r="F34" t="str">
        <f t="shared" si="1"/>
        <v>4</v>
      </c>
      <c r="G34" t="str">
        <f t="shared" si="2"/>
        <v>7</v>
      </c>
      <c r="H34">
        <f t="shared" si="3"/>
        <v>1122</v>
      </c>
      <c r="I34" t="str">
        <f t="shared" si="4"/>
        <v>2</v>
      </c>
    </row>
    <row r="35" spans="1:9" x14ac:dyDescent="0.2">
      <c r="A35">
        <v>17600</v>
      </c>
      <c r="B35">
        <v>165</v>
      </c>
      <c r="C35">
        <v>20</v>
      </c>
      <c r="E35" t="str">
        <f t="shared" si="0"/>
        <v>7</v>
      </c>
      <c r="F35" t="str">
        <f t="shared" si="1"/>
        <v>5</v>
      </c>
      <c r="G35" t="str">
        <f t="shared" si="2"/>
        <v>0</v>
      </c>
      <c r="H35">
        <f t="shared" si="3"/>
        <v>176</v>
      </c>
      <c r="I35" t="str">
        <f t="shared" si="4"/>
        <v>6</v>
      </c>
    </row>
    <row r="36" spans="1:9" x14ac:dyDescent="0.2">
      <c r="A36">
        <v>5800</v>
      </c>
      <c r="B36">
        <v>28</v>
      </c>
      <c r="C36">
        <v>4</v>
      </c>
      <c r="E36" t="str">
        <f t="shared" si="0"/>
        <v>8</v>
      </c>
      <c r="F36" t="str">
        <f t="shared" si="1"/>
        <v/>
      </c>
      <c r="G36" t="str">
        <f t="shared" si="2"/>
        <v>4</v>
      </c>
      <c r="H36">
        <f t="shared" si="3"/>
        <v>58</v>
      </c>
      <c r="I36" t="str">
        <f t="shared" si="4"/>
        <v>8</v>
      </c>
    </row>
    <row r="37" spans="1:9" x14ac:dyDescent="0.2">
      <c r="A37">
        <v>1100</v>
      </c>
      <c r="B37">
        <v>2</v>
      </c>
      <c r="E37" t="str">
        <f t="shared" si="0"/>
        <v>1</v>
      </c>
      <c r="F37" t="str">
        <f t="shared" si="1"/>
        <v/>
      </c>
      <c r="G37" t="str">
        <f t="shared" si="2"/>
        <v/>
      </c>
      <c r="H37">
        <f t="shared" si="3"/>
        <v>11</v>
      </c>
      <c r="I37" t="str">
        <f t="shared" si="4"/>
        <v>1</v>
      </c>
    </row>
    <row r="38" spans="1:9" x14ac:dyDescent="0.2">
      <c r="A38">
        <v>2100</v>
      </c>
      <c r="B38">
        <v>3</v>
      </c>
      <c r="E38" t="str">
        <f t="shared" si="0"/>
        <v>1</v>
      </c>
      <c r="F38" t="str">
        <f t="shared" si="1"/>
        <v/>
      </c>
      <c r="G38" t="str">
        <f t="shared" si="2"/>
        <v/>
      </c>
      <c r="H38">
        <f t="shared" si="3"/>
        <v>21</v>
      </c>
      <c r="I38" t="str">
        <f t="shared" si="4"/>
        <v>1</v>
      </c>
    </row>
    <row r="39" spans="1:9" x14ac:dyDescent="0.2">
      <c r="A39">
        <v>88400</v>
      </c>
      <c r="B39">
        <v>166</v>
      </c>
      <c r="C39">
        <v>12</v>
      </c>
      <c r="E39" t="str">
        <f t="shared" si="0"/>
        <v>8</v>
      </c>
      <c r="F39" t="str">
        <f t="shared" si="1"/>
        <v>6</v>
      </c>
      <c r="G39" t="str">
        <f t="shared" si="2"/>
        <v>2</v>
      </c>
      <c r="H39">
        <f t="shared" si="3"/>
        <v>884</v>
      </c>
      <c r="I39" t="str">
        <f t="shared" si="4"/>
        <v>4</v>
      </c>
    </row>
    <row r="40" spans="1:9" x14ac:dyDescent="0.2">
      <c r="A40">
        <v>78400</v>
      </c>
      <c r="B40">
        <v>108</v>
      </c>
      <c r="C40">
        <v>4</v>
      </c>
      <c r="E40" t="str">
        <f t="shared" si="0"/>
        <v>8</v>
      </c>
      <c r="F40" t="str">
        <f t="shared" si="1"/>
        <v>8</v>
      </c>
      <c r="G40" t="str">
        <f t="shared" si="2"/>
        <v>4</v>
      </c>
      <c r="H40">
        <f t="shared" si="3"/>
        <v>784</v>
      </c>
      <c r="I40" t="str">
        <f t="shared" si="4"/>
        <v>4</v>
      </c>
    </row>
    <row r="41" spans="1:9" x14ac:dyDescent="0.2">
      <c r="A41">
        <v>9800</v>
      </c>
      <c r="B41">
        <v>27</v>
      </c>
      <c r="C41">
        <v>4</v>
      </c>
      <c r="E41" t="str">
        <f t="shared" si="0"/>
        <v>8</v>
      </c>
      <c r="F41" t="str">
        <f t="shared" si="1"/>
        <v/>
      </c>
      <c r="G41" t="str">
        <f t="shared" si="2"/>
        <v>4</v>
      </c>
      <c r="H41">
        <f t="shared" si="3"/>
        <v>98</v>
      </c>
      <c r="I41" t="str">
        <f t="shared" si="4"/>
        <v>8</v>
      </c>
    </row>
    <row r="42" spans="1:9" x14ac:dyDescent="0.2">
      <c r="A42">
        <v>50700</v>
      </c>
      <c r="B42">
        <v>87</v>
      </c>
      <c r="C42">
        <v>6</v>
      </c>
      <c r="E42" t="str">
        <f t="shared" si="0"/>
        <v>0</v>
      </c>
      <c r="F42" t="str">
        <f t="shared" si="1"/>
        <v/>
      </c>
      <c r="G42" t="str">
        <f t="shared" si="2"/>
        <v>6</v>
      </c>
      <c r="H42">
        <f t="shared" si="3"/>
        <v>507</v>
      </c>
      <c r="I42" t="str">
        <f t="shared" si="4"/>
        <v>7</v>
      </c>
    </row>
    <row r="43" spans="1:9" x14ac:dyDescent="0.2">
      <c r="A43">
        <v>65200</v>
      </c>
      <c r="B43">
        <v>105</v>
      </c>
      <c r="C43">
        <v>6</v>
      </c>
      <c r="E43" t="str">
        <f t="shared" si="0"/>
        <v>5</v>
      </c>
      <c r="F43" t="str">
        <f t="shared" si="1"/>
        <v>5</v>
      </c>
      <c r="G43" t="str">
        <f t="shared" si="2"/>
        <v>6</v>
      </c>
      <c r="H43">
        <f t="shared" si="3"/>
        <v>652</v>
      </c>
      <c r="I43" t="str">
        <f t="shared" si="4"/>
        <v>2</v>
      </c>
    </row>
    <row r="44" spans="1:9" x14ac:dyDescent="0.2">
      <c r="A44">
        <v>26100</v>
      </c>
      <c r="B44">
        <v>56</v>
      </c>
      <c r="C44">
        <v>3</v>
      </c>
      <c r="E44" t="str">
        <f t="shared" si="0"/>
        <v>6</v>
      </c>
      <c r="F44" t="str">
        <f t="shared" si="1"/>
        <v/>
      </c>
      <c r="G44" t="str">
        <f t="shared" si="2"/>
        <v>3</v>
      </c>
      <c r="H44">
        <f t="shared" si="3"/>
        <v>261</v>
      </c>
      <c r="I44" t="str">
        <f t="shared" si="4"/>
        <v>1</v>
      </c>
    </row>
    <row r="45" spans="1:9" x14ac:dyDescent="0.2">
      <c r="A45">
        <v>67700</v>
      </c>
      <c r="B45">
        <v>405</v>
      </c>
      <c r="C45">
        <v>43</v>
      </c>
      <c r="E45" t="str">
        <f t="shared" si="0"/>
        <v>7</v>
      </c>
      <c r="F45" t="str">
        <f t="shared" si="1"/>
        <v>5</v>
      </c>
      <c r="G45" t="str">
        <f t="shared" si="2"/>
        <v>3</v>
      </c>
      <c r="H45">
        <f t="shared" si="3"/>
        <v>677</v>
      </c>
      <c r="I45" t="str">
        <f t="shared" si="4"/>
        <v>7</v>
      </c>
    </row>
    <row r="46" spans="1:9" x14ac:dyDescent="0.2">
      <c r="A46">
        <v>1000</v>
      </c>
      <c r="B46">
        <v>2</v>
      </c>
      <c r="E46" t="str">
        <f t="shared" si="0"/>
        <v>0</v>
      </c>
      <c r="F46" t="str">
        <f t="shared" si="1"/>
        <v/>
      </c>
      <c r="G46" t="str">
        <f t="shared" si="2"/>
        <v/>
      </c>
      <c r="H46">
        <f t="shared" si="3"/>
        <v>10</v>
      </c>
      <c r="I46" t="str">
        <f t="shared" si="4"/>
        <v>0</v>
      </c>
    </row>
    <row r="47" spans="1:9" x14ac:dyDescent="0.2">
      <c r="A47">
        <v>51600</v>
      </c>
      <c r="B47">
        <v>168</v>
      </c>
      <c r="C47">
        <v>20</v>
      </c>
      <c r="E47" t="str">
        <f t="shared" si="0"/>
        <v>1</v>
      </c>
      <c r="F47" t="str">
        <f t="shared" si="1"/>
        <v>8</v>
      </c>
      <c r="G47" t="str">
        <f t="shared" si="2"/>
        <v>0</v>
      </c>
      <c r="H47">
        <f t="shared" si="3"/>
        <v>516</v>
      </c>
      <c r="I47" t="str">
        <f t="shared" si="4"/>
        <v>6</v>
      </c>
    </row>
    <row r="48" spans="1:9" x14ac:dyDescent="0.2">
      <c r="A48">
        <v>400</v>
      </c>
      <c r="B48">
        <v>5</v>
      </c>
      <c r="E48" t="str">
        <f t="shared" si="0"/>
        <v/>
      </c>
      <c r="F48" t="str">
        <f t="shared" si="1"/>
        <v/>
      </c>
      <c r="G48" t="str">
        <f t="shared" si="2"/>
        <v/>
      </c>
      <c r="H48">
        <f t="shared" si="3"/>
        <v>4</v>
      </c>
      <c r="I48" t="str">
        <f t="shared" si="4"/>
        <v>4</v>
      </c>
    </row>
    <row r="49" spans="1:9" x14ac:dyDescent="0.2">
      <c r="A49">
        <v>240100</v>
      </c>
      <c r="B49">
        <v>329</v>
      </c>
      <c r="C49">
        <v>27</v>
      </c>
      <c r="E49" t="str">
        <f t="shared" si="0"/>
        <v>4</v>
      </c>
      <c r="F49" t="str">
        <f t="shared" si="1"/>
        <v>9</v>
      </c>
      <c r="G49" t="str">
        <f t="shared" si="2"/>
        <v>7</v>
      </c>
      <c r="H49">
        <f t="shared" si="3"/>
        <v>2401</v>
      </c>
      <c r="I49" t="str">
        <f t="shared" si="4"/>
        <v>1</v>
      </c>
    </row>
    <row r="50" spans="1:9" x14ac:dyDescent="0.2">
      <c r="A50">
        <v>37800</v>
      </c>
      <c r="B50">
        <v>98</v>
      </c>
      <c r="C50">
        <v>5</v>
      </c>
      <c r="E50" t="str">
        <f t="shared" si="0"/>
        <v>7</v>
      </c>
      <c r="F50" t="str">
        <f t="shared" si="1"/>
        <v/>
      </c>
      <c r="G50" t="str">
        <f t="shared" si="2"/>
        <v>5</v>
      </c>
      <c r="H50">
        <f t="shared" si="3"/>
        <v>378</v>
      </c>
      <c r="I50" t="str">
        <f t="shared" si="4"/>
        <v>8</v>
      </c>
    </row>
    <row r="51" spans="1:9" x14ac:dyDescent="0.2">
      <c r="A51">
        <v>128900</v>
      </c>
      <c r="B51">
        <v>274</v>
      </c>
      <c r="C51">
        <v>27</v>
      </c>
      <c r="E51" t="str">
        <f t="shared" si="0"/>
        <v>2</v>
      </c>
      <c r="F51" t="str">
        <f t="shared" si="1"/>
        <v>4</v>
      </c>
      <c r="G51" t="str">
        <f t="shared" si="2"/>
        <v>7</v>
      </c>
      <c r="H51">
        <f t="shared" si="3"/>
        <v>1289</v>
      </c>
      <c r="I51" t="str">
        <f t="shared" si="4"/>
        <v>9</v>
      </c>
    </row>
    <row r="52" spans="1:9" x14ac:dyDescent="0.2">
      <c r="A52">
        <v>102200</v>
      </c>
      <c r="B52">
        <v>187</v>
      </c>
      <c r="C52">
        <v>16</v>
      </c>
      <c r="E52" t="str">
        <f t="shared" si="0"/>
        <v>0</v>
      </c>
      <c r="F52" t="str">
        <f t="shared" si="1"/>
        <v>7</v>
      </c>
      <c r="G52" t="str">
        <f t="shared" si="2"/>
        <v>6</v>
      </c>
      <c r="H52">
        <f t="shared" si="3"/>
        <v>1022</v>
      </c>
      <c r="I52" t="str">
        <f t="shared" si="4"/>
        <v>2</v>
      </c>
    </row>
    <row r="53" spans="1:9" x14ac:dyDescent="0.2">
      <c r="A53">
        <v>450200</v>
      </c>
      <c r="B53">
        <v>768</v>
      </c>
      <c r="C53">
        <v>40</v>
      </c>
      <c r="E53" t="str">
        <f t="shared" si="0"/>
        <v>5</v>
      </c>
      <c r="F53" t="str">
        <f t="shared" si="1"/>
        <v>8</v>
      </c>
      <c r="G53" t="str">
        <f t="shared" si="2"/>
        <v>0</v>
      </c>
      <c r="H53">
        <f t="shared" si="3"/>
        <v>4502</v>
      </c>
      <c r="I53" t="str">
        <f t="shared" si="4"/>
        <v>2</v>
      </c>
    </row>
    <row r="54" spans="1:9" x14ac:dyDescent="0.2">
      <c r="A54">
        <v>2400</v>
      </c>
      <c r="B54">
        <v>6</v>
      </c>
      <c r="C54">
        <v>1</v>
      </c>
      <c r="E54" t="str">
        <f t="shared" si="0"/>
        <v>4</v>
      </c>
      <c r="F54" t="str">
        <f t="shared" si="1"/>
        <v/>
      </c>
      <c r="G54" t="str">
        <f t="shared" si="2"/>
        <v>1</v>
      </c>
      <c r="H54">
        <f t="shared" si="3"/>
        <v>24</v>
      </c>
      <c r="I54" t="str">
        <f t="shared" si="4"/>
        <v>4</v>
      </c>
    </row>
    <row r="55" spans="1:9" x14ac:dyDescent="0.2">
      <c r="A55">
        <v>44500</v>
      </c>
      <c r="B55">
        <v>145</v>
      </c>
      <c r="C55">
        <v>18</v>
      </c>
      <c r="E55" t="str">
        <f t="shared" si="0"/>
        <v>4</v>
      </c>
      <c r="F55" t="str">
        <f t="shared" si="1"/>
        <v>5</v>
      </c>
      <c r="G55" t="str">
        <f t="shared" si="2"/>
        <v>8</v>
      </c>
      <c r="H55">
        <f t="shared" si="3"/>
        <v>445</v>
      </c>
      <c r="I55" t="str">
        <f t="shared" si="4"/>
        <v>5</v>
      </c>
    </row>
    <row r="56" spans="1:9" x14ac:dyDescent="0.2">
      <c r="A56">
        <v>109900</v>
      </c>
      <c r="B56">
        <v>298</v>
      </c>
      <c r="C56">
        <v>20</v>
      </c>
      <c r="E56" t="str">
        <f t="shared" si="0"/>
        <v>0</v>
      </c>
      <c r="F56" t="str">
        <f t="shared" si="1"/>
        <v>8</v>
      </c>
      <c r="G56" t="str">
        <f t="shared" si="2"/>
        <v>0</v>
      </c>
      <c r="H56">
        <f t="shared" si="3"/>
        <v>1099</v>
      </c>
      <c r="I56" t="str">
        <f t="shared" si="4"/>
        <v>9</v>
      </c>
    </row>
    <row r="57" spans="1:9" x14ac:dyDescent="0.2">
      <c r="A57">
        <v>1500</v>
      </c>
      <c r="B57">
        <v>5</v>
      </c>
      <c r="E57" t="str">
        <f t="shared" si="0"/>
        <v>5</v>
      </c>
      <c r="F57" t="str">
        <f t="shared" si="1"/>
        <v/>
      </c>
      <c r="G57" t="str">
        <f t="shared" si="2"/>
        <v/>
      </c>
      <c r="H57">
        <f t="shared" si="3"/>
        <v>15</v>
      </c>
      <c r="I57" t="str">
        <f t="shared" si="4"/>
        <v>5</v>
      </c>
    </row>
    <row r="58" spans="1:9" x14ac:dyDescent="0.2">
      <c r="A58">
        <v>651700</v>
      </c>
      <c r="B58">
        <v>922</v>
      </c>
      <c r="C58">
        <v>92</v>
      </c>
      <c r="E58" t="str">
        <f t="shared" si="0"/>
        <v>5</v>
      </c>
      <c r="F58" t="str">
        <f t="shared" si="1"/>
        <v>2</v>
      </c>
      <c r="G58" t="str">
        <f t="shared" si="2"/>
        <v>2</v>
      </c>
      <c r="H58">
        <f t="shared" si="3"/>
        <v>6517</v>
      </c>
      <c r="I58" t="str">
        <f t="shared" si="4"/>
        <v>7</v>
      </c>
    </row>
    <row r="59" spans="1:9" x14ac:dyDescent="0.2">
      <c r="A59">
        <v>5270000</v>
      </c>
      <c r="B59">
        <v>9630</v>
      </c>
      <c r="C59">
        <v>770</v>
      </c>
      <c r="E59" t="str">
        <f t="shared" si="0"/>
        <v>2</v>
      </c>
      <c r="F59" t="str">
        <f t="shared" si="1"/>
        <v>0</v>
      </c>
      <c r="G59" t="str">
        <f t="shared" si="2"/>
        <v>0</v>
      </c>
      <c r="H59">
        <f t="shared" si="3"/>
        <v>52700</v>
      </c>
      <c r="I59" t="str">
        <f t="shared" si="4"/>
        <v>0</v>
      </c>
    </row>
    <row r="60" spans="1:9" x14ac:dyDescent="0.2">
      <c r="A60">
        <v>18500</v>
      </c>
      <c r="B60">
        <v>27</v>
      </c>
      <c r="C60">
        <v>4</v>
      </c>
      <c r="E60" t="str">
        <f t="shared" si="0"/>
        <v>8</v>
      </c>
      <c r="F60" t="str">
        <f t="shared" si="1"/>
        <v/>
      </c>
      <c r="G60" t="str">
        <f t="shared" si="2"/>
        <v>4</v>
      </c>
      <c r="H60">
        <f t="shared" si="3"/>
        <v>185</v>
      </c>
      <c r="I60" t="str">
        <f t="shared" si="4"/>
        <v>5</v>
      </c>
    </row>
    <row r="61" spans="1:9" x14ac:dyDescent="0.2">
      <c r="A61">
        <v>900</v>
      </c>
      <c r="B61">
        <v>3</v>
      </c>
      <c r="E61" t="str">
        <f t="shared" si="0"/>
        <v/>
      </c>
      <c r="F61" t="str">
        <f t="shared" si="1"/>
        <v/>
      </c>
      <c r="G61" t="str">
        <f t="shared" si="2"/>
        <v/>
      </c>
      <c r="H61">
        <f t="shared" si="3"/>
        <v>9</v>
      </c>
      <c r="I61" t="str">
        <f t="shared" si="4"/>
        <v>9</v>
      </c>
    </row>
    <row r="62" spans="1:9" x14ac:dyDescent="0.2">
      <c r="A62">
        <v>5492400</v>
      </c>
      <c r="B62">
        <v>9850</v>
      </c>
      <c r="C62">
        <v>788</v>
      </c>
      <c r="E62" t="str">
        <f t="shared" si="0"/>
        <v>4</v>
      </c>
      <c r="F62" t="str">
        <f t="shared" si="1"/>
        <v>0</v>
      </c>
      <c r="G62" t="str">
        <f t="shared" si="2"/>
        <v>8</v>
      </c>
      <c r="H62">
        <f t="shared" si="3"/>
        <v>54924</v>
      </c>
      <c r="I62" t="str">
        <f t="shared" si="4"/>
        <v>4</v>
      </c>
    </row>
    <row r="63" spans="1:9" x14ac:dyDescent="0.2">
      <c r="A63">
        <v>862400</v>
      </c>
      <c r="B63">
        <v>2352</v>
      </c>
      <c r="C63">
        <v>305</v>
      </c>
      <c r="E63" t="str">
        <f t="shared" si="0"/>
        <v>6</v>
      </c>
      <c r="F63" t="str">
        <f t="shared" si="1"/>
        <v>2</v>
      </c>
      <c r="G63" t="str">
        <f t="shared" si="2"/>
        <v>5</v>
      </c>
      <c r="H63">
        <f t="shared" si="3"/>
        <v>8624</v>
      </c>
      <c r="I63" t="str">
        <f t="shared" si="4"/>
        <v>4</v>
      </c>
    </row>
    <row r="64" spans="1:9" x14ac:dyDescent="0.2">
      <c r="A64">
        <v>806100</v>
      </c>
      <c r="B64">
        <v>1075</v>
      </c>
      <c r="C64">
        <v>82</v>
      </c>
      <c r="E64" t="str">
        <f t="shared" si="0"/>
        <v>0</v>
      </c>
      <c r="F64" t="str">
        <f t="shared" si="1"/>
        <v>5</v>
      </c>
      <c r="G64" t="str">
        <f t="shared" si="2"/>
        <v>2</v>
      </c>
      <c r="H64">
        <f t="shared" si="3"/>
        <v>8061</v>
      </c>
      <c r="I64" t="str">
        <f t="shared" si="4"/>
        <v>1</v>
      </c>
    </row>
    <row r="65" spans="1:9" x14ac:dyDescent="0.2">
      <c r="A65">
        <v>754800</v>
      </c>
      <c r="B65">
        <v>748</v>
      </c>
      <c r="C65">
        <v>39</v>
      </c>
      <c r="E65" t="str">
        <f t="shared" si="0"/>
        <v>5</v>
      </c>
      <c r="F65" t="str">
        <f t="shared" si="1"/>
        <v>8</v>
      </c>
      <c r="G65" t="str">
        <f t="shared" si="2"/>
        <v>9</v>
      </c>
      <c r="H65">
        <f t="shared" si="3"/>
        <v>7548</v>
      </c>
      <c r="I65" t="str">
        <f t="shared" si="4"/>
        <v>8</v>
      </c>
    </row>
    <row r="66" spans="1:9" x14ac:dyDescent="0.2">
      <c r="A66">
        <v>602500</v>
      </c>
      <c r="B66">
        <v>830</v>
      </c>
      <c r="C66">
        <v>75</v>
      </c>
      <c r="E66" t="str">
        <f t="shared" si="0"/>
        <v>0</v>
      </c>
      <c r="F66" t="str">
        <f t="shared" si="1"/>
        <v>0</v>
      </c>
      <c r="G66" t="str">
        <f t="shared" si="2"/>
        <v>5</v>
      </c>
      <c r="H66">
        <f t="shared" si="3"/>
        <v>6025</v>
      </c>
      <c r="I66" t="str">
        <f t="shared" si="4"/>
        <v>5</v>
      </c>
    </row>
    <row r="67" spans="1:9" x14ac:dyDescent="0.2">
      <c r="A67">
        <v>506000</v>
      </c>
      <c r="B67">
        <v>605</v>
      </c>
      <c r="C67">
        <v>55</v>
      </c>
      <c r="E67" t="str">
        <f t="shared" si="0"/>
        <v>0</v>
      </c>
      <c r="F67" t="str">
        <f t="shared" si="1"/>
        <v>5</v>
      </c>
      <c r="G67" t="str">
        <f t="shared" si="2"/>
        <v>5</v>
      </c>
      <c r="H67">
        <f t="shared" si="3"/>
        <v>5060</v>
      </c>
      <c r="I67" t="str">
        <f t="shared" si="4"/>
        <v>0</v>
      </c>
    </row>
    <row r="68" spans="1:9" x14ac:dyDescent="0.2">
      <c r="A68">
        <v>427700</v>
      </c>
      <c r="B68">
        <v>730</v>
      </c>
      <c r="E68" t="str">
        <f t="shared" si="0"/>
        <v>2</v>
      </c>
      <c r="F68" t="str">
        <f t="shared" si="1"/>
        <v>0</v>
      </c>
      <c r="G68" t="str">
        <f t="shared" si="2"/>
        <v/>
      </c>
      <c r="H68">
        <f t="shared" si="3"/>
        <v>4277</v>
      </c>
      <c r="I68" t="str">
        <f t="shared" si="4"/>
        <v>7</v>
      </c>
    </row>
    <row r="69" spans="1:9" x14ac:dyDescent="0.2">
      <c r="A69">
        <v>383300</v>
      </c>
      <c r="B69">
        <v>463</v>
      </c>
      <c r="C69">
        <v>48</v>
      </c>
      <c r="E69" t="str">
        <f t="shared" si="0"/>
        <v>8</v>
      </c>
      <c r="F69" t="str">
        <f t="shared" si="1"/>
        <v>3</v>
      </c>
      <c r="G69" t="str">
        <f t="shared" si="2"/>
        <v>8</v>
      </c>
      <c r="H69">
        <f t="shared" si="3"/>
        <v>3833</v>
      </c>
      <c r="I69" t="str">
        <f t="shared" si="4"/>
        <v>3</v>
      </c>
    </row>
    <row r="70" spans="1:9" x14ac:dyDescent="0.2">
      <c r="A70">
        <v>371200</v>
      </c>
      <c r="B70">
        <v>495</v>
      </c>
      <c r="C70">
        <v>52</v>
      </c>
      <c r="E70" t="str">
        <f t="shared" si="0"/>
        <v>7</v>
      </c>
      <c r="F70" t="str">
        <f t="shared" si="1"/>
        <v>5</v>
      </c>
      <c r="G70" t="str">
        <f t="shared" si="2"/>
        <v>2</v>
      </c>
      <c r="H70">
        <f t="shared" si="3"/>
        <v>3712</v>
      </c>
      <c r="I70" t="str">
        <f t="shared" si="4"/>
        <v>2</v>
      </c>
    </row>
    <row r="71" spans="1:9" x14ac:dyDescent="0.2">
      <c r="A71">
        <v>326400</v>
      </c>
      <c r="B71">
        <v>1044</v>
      </c>
      <c r="C71">
        <v>120</v>
      </c>
      <c r="E71" t="str">
        <f t="shared" ref="E71:E108" si="5">IF(A71&gt;=1000,MID(A71,2,1),"")</f>
        <v>2</v>
      </c>
      <c r="F71" t="str">
        <f t="shared" ref="F71:F108" si="6">IF(B71&gt;=100,RIGHT(B71,1),"")</f>
        <v>4</v>
      </c>
      <c r="G71" t="str">
        <f t="shared" ref="G71:G118" si="7">IF(C71&gt;0,RIGHT(C71,1),"")</f>
        <v>0</v>
      </c>
      <c r="H71">
        <f t="shared" ref="H71:H108" si="8">A71/100</f>
        <v>3264</v>
      </c>
      <c r="I71" t="str">
        <f t="shared" ref="I71:I108" si="9">RIGHT(H71,1)</f>
        <v>4</v>
      </c>
    </row>
    <row r="72" spans="1:9" x14ac:dyDescent="0.2">
      <c r="A72">
        <v>289300</v>
      </c>
      <c r="B72">
        <v>418</v>
      </c>
      <c r="C72">
        <v>38</v>
      </c>
      <c r="E72" t="str">
        <f t="shared" si="5"/>
        <v>8</v>
      </c>
      <c r="F72" t="str">
        <f t="shared" si="6"/>
        <v>8</v>
      </c>
      <c r="G72" t="str">
        <f t="shared" si="7"/>
        <v>8</v>
      </c>
      <c r="H72">
        <f t="shared" si="8"/>
        <v>2893</v>
      </c>
      <c r="I72" t="str">
        <f t="shared" si="9"/>
        <v>3</v>
      </c>
    </row>
    <row r="73" spans="1:9" x14ac:dyDescent="0.2">
      <c r="A73">
        <v>244800</v>
      </c>
      <c r="B73">
        <v>336</v>
      </c>
      <c r="C73">
        <v>30</v>
      </c>
      <c r="E73" t="str">
        <f t="shared" si="5"/>
        <v>4</v>
      </c>
      <c r="F73" t="str">
        <f t="shared" si="6"/>
        <v>6</v>
      </c>
      <c r="G73" t="str">
        <f t="shared" si="7"/>
        <v>0</v>
      </c>
      <c r="H73">
        <f t="shared" si="8"/>
        <v>2448</v>
      </c>
      <c r="I73" t="str">
        <f t="shared" si="9"/>
        <v>8</v>
      </c>
    </row>
    <row r="74" spans="1:9" x14ac:dyDescent="0.2">
      <c r="A74">
        <v>143400</v>
      </c>
      <c r="B74">
        <v>320</v>
      </c>
      <c r="C74">
        <v>35</v>
      </c>
      <c r="E74" t="str">
        <f t="shared" si="5"/>
        <v>4</v>
      </c>
      <c r="F74" t="str">
        <f t="shared" si="6"/>
        <v>0</v>
      </c>
      <c r="G74" t="str">
        <f t="shared" si="7"/>
        <v>5</v>
      </c>
      <c r="H74">
        <f t="shared" si="8"/>
        <v>1434</v>
      </c>
      <c r="I74" t="str">
        <f t="shared" si="9"/>
        <v>4</v>
      </c>
    </row>
    <row r="75" spans="1:9" x14ac:dyDescent="0.2">
      <c r="A75">
        <v>116500</v>
      </c>
      <c r="B75">
        <v>308</v>
      </c>
      <c r="E75" t="str">
        <f t="shared" si="5"/>
        <v>1</v>
      </c>
      <c r="F75" t="str">
        <f t="shared" si="6"/>
        <v>8</v>
      </c>
      <c r="G75" t="str">
        <f t="shared" si="7"/>
        <v/>
      </c>
      <c r="H75">
        <f t="shared" si="8"/>
        <v>1165</v>
      </c>
      <c r="I75" t="str">
        <f t="shared" si="9"/>
        <v>5</v>
      </c>
    </row>
    <row r="76" spans="1:9" x14ac:dyDescent="0.2">
      <c r="A76">
        <v>109600</v>
      </c>
      <c r="B76">
        <v>233</v>
      </c>
      <c r="C76">
        <v>24</v>
      </c>
      <c r="E76" t="str">
        <f t="shared" si="5"/>
        <v>0</v>
      </c>
      <c r="F76" t="str">
        <f t="shared" si="6"/>
        <v>3</v>
      </c>
      <c r="G76" t="str">
        <f t="shared" si="7"/>
        <v>4</v>
      </c>
      <c r="H76">
        <f t="shared" si="8"/>
        <v>1096</v>
      </c>
      <c r="I76" t="str">
        <f t="shared" si="9"/>
        <v>6</v>
      </c>
    </row>
    <row r="77" spans="1:9" x14ac:dyDescent="0.2">
      <c r="A77">
        <v>82400</v>
      </c>
      <c r="B77">
        <v>210</v>
      </c>
      <c r="C77">
        <v>25</v>
      </c>
      <c r="E77" t="str">
        <f t="shared" si="5"/>
        <v>2</v>
      </c>
      <c r="F77" t="str">
        <f t="shared" si="6"/>
        <v>0</v>
      </c>
      <c r="G77" t="str">
        <f t="shared" si="7"/>
        <v>5</v>
      </c>
      <c r="H77">
        <f t="shared" si="8"/>
        <v>824</v>
      </c>
      <c r="I77" t="str">
        <f t="shared" si="9"/>
        <v>4</v>
      </c>
    </row>
    <row r="78" spans="1:9" x14ac:dyDescent="0.2">
      <c r="A78">
        <v>64700</v>
      </c>
      <c r="B78">
        <v>105</v>
      </c>
      <c r="C78">
        <v>8</v>
      </c>
      <c r="E78" t="str">
        <f t="shared" si="5"/>
        <v>4</v>
      </c>
      <c r="F78" t="str">
        <f t="shared" si="6"/>
        <v>5</v>
      </c>
      <c r="G78" t="str">
        <f t="shared" si="7"/>
        <v>8</v>
      </c>
      <c r="H78">
        <f t="shared" si="8"/>
        <v>647</v>
      </c>
      <c r="I78" t="str">
        <f t="shared" si="9"/>
        <v>7</v>
      </c>
    </row>
    <row r="79" spans="1:9" x14ac:dyDescent="0.2">
      <c r="A79">
        <v>10200</v>
      </c>
      <c r="B79">
        <v>45</v>
      </c>
      <c r="C79">
        <v>3</v>
      </c>
      <c r="E79" t="str">
        <f t="shared" si="5"/>
        <v>0</v>
      </c>
      <c r="F79" t="str">
        <f t="shared" si="6"/>
        <v/>
      </c>
      <c r="G79" t="str">
        <f t="shared" si="7"/>
        <v>3</v>
      </c>
      <c r="H79">
        <f t="shared" si="8"/>
        <v>102</v>
      </c>
      <c r="I79" t="str">
        <f t="shared" si="9"/>
        <v>2</v>
      </c>
    </row>
    <row r="80" spans="1:9" x14ac:dyDescent="0.2">
      <c r="A80">
        <v>5100</v>
      </c>
      <c r="B80">
        <v>15</v>
      </c>
      <c r="E80" t="str">
        <f t="shared" si="5"/>
        <v>1</v>
      </c>
      <c r="F80" t="str">
        <f t="shared" si="6"/>
        <v/>
      </c>
      <c r="G80" t="str">
        <f t="shared" si="7"/>
        <v/>
      </c>
      <c r="H80">
        <f t="shared" si="8"/>
        <v>51</v>
      </c>
      <c r="I80" t="str">
        <f t="shared" si="9"/>
        <v>1</v>
      </c>
    </row>
    <row r="81" spans="1:9" x14ac:dyDescent="0.2">
      <c r="A81">
        <v>15600</v>
      </c>
      <c r="B81">
        <v>185</v>
      </c>
      <c r="C81">
        <v>25</v>
      </c>
      <c r="E81" t="str">
        <f t="shared" si="5"/>
        <v>5</v>
      </c>
      <c r="F81" t="str">
        <f t="shared" si="6"/>
        <v>5</v>
      </c>
      <c r="G81" t="str">
        <f t="shared" si="7"/>
        <v>5</v>
      </c>
      <c r="H81">
        <f t="shared" si="8"/>
        <v>156</v>
      </c>
      <c r="I81" t="str">
        <f t="shared" si="9"/>
        <v>6</v>
      </c>
    </row>
    <row r="82" spans="1:9" x14ac:dyDescent="0.2">
      <c r="A82">
        <v>56100</v>
      </c>
      <c r="B82">
        <v>110</v>
      </c>
      <c r="C82">
        <v>8</v>
      </c>
      <c r="E82" t="str">
        <f t="shared" si="5"/>
        <v>6</v>
      </c>
      <c r="F82" t="str">
        <f t="shared" si="6"/>
        <v>0</v>
      </c>
      <c r="G82" t="str">
        <f t="shared" si="7"/>
        <v>8</v>
      </c>
      <c r="H82">
        <f t="shared" si="8"/>
        <v>561</v>
      </c>
      <c r="I82" t="str">
        <f t="shared" si="9"/>
        <v>1</v>
      </c>
    </row>
    <row r="83" spans="1:9" x14ac:dyDescent="0.2">
      <c r="A83">
        <v>8200</v>
      </c>
      <c r="B83">
        <v>23</v>
      </c>
      <c r="C83">
        <v>3</v>
      </c>
      <c r="E83" t="str">
        <f t="shared" si="5"/>
        <v>2</v>
      </c>
      <c r="F83" t="str">
        <f t="shared" si="6"/>
        <v/>
      </c>
      <c r="G83" t="str">
        <f t="shared" si="7"/>
        <v>3</v>
      </c>
      <c r="H83">
        <f t="shared" si="8"/>
        <v>82</v>
      </c>
      <c r="I83" t="str">
        <f t="shared" si="9"/>
        <v>2</v>
      </c>
    </row>
    <row r="84" spans="1:9" x14ac:dyDescent="0.2">
      <c r="A84">
        <v>67200</v>
      </c>
      <c r="B84">
        <v>108</v>
      </c>
      <c r="C84">
        <v>5</v>
      </c>
      <c r="E84" t="str">
        <f t="shared" si="5"/>
        <v>7</v>
      </c>
      <c r="F84" t="str">
        <f t="shared" si="6"/>
        <v>8</v>
      </c>
      <c r="G84" t="str">
        <f t="shared" si="7"/>
        <v>5</v>
      </c>
      <c r="H84">
        <f t="shared" si="8"/>
        <v>672</v>
      </c>
      <c r="I84" t="str">
        <f t="shared" si="9"/>
        <v>2</v>
      </c>
    </row>
    <row r="85" spans="1:9" x14ac:dyDescent="0.2">
      <c r="A85">
        <v>68400</v>
      </c>
      <c r="B85">
        <v>409</v>
      </c>
      <c r="C85">
        <v>43</v>
      </c>
      <c r="E85" t="str">
        <f t="shared" si="5"/>
        <v>8</v>
      </c>
      <c r="F85" t="str">
        <f t="shared" si="6"/>
        <v>9</v>
      </c>
      <c r="G85" t="str">
        <f t="shared" si="7"/>
        <v>3</v>
      </c>
      <c r="H85">
        <f t="shared" si="8"/>
        <v>684</v>
      </c>
      <c r="I85" t="str">
        <f t="shared" si="9"/>
        <v>4</v>
      </c>
    </row>
    <row r="86" spans="1:9" x14ac:dyDescent="0.2">
      <c r="A86">
        <v>58300</v>
      </c>
      <c r="B86">
        <v>195</v>
      </c>
      <c r="C86">
        <v>22</v>
      </c>
      <c r="E86" t="str">
        <f t="shared" si="5"/>
        <v>8</v>
      </c>
      <c r="F86" t="str">
        <f t="shared" si="6"/>
        <v>5</v>
      </c>
      <c r="G86" t="str">
        <f t="shared" si="7"/>
        <v>2</v>
      </c>
      <c r="H86">
        <f t="shared" si="8"/>
        <v>583</v>
      </c>
      <c r="I86" t="str">
        <f t="shared" si="9"/>
        <v>3</v>
      </c>
    </row>
    <row r="87" spans="1:9" x14ac:dyDescent="0.2">
      <c r="A87">
        <v>37400</v>
      </c>
      <c r="B87">
        <v>102</v>
      </c>
      <c r="C87">
        <v>5</v>
      </c>
      <c r="E87" t="str">
        <f t="shared" si="5"/>
        <v>7</v>
      </c>
      <c r="F87" t="str">
        <f t="shared" si="6"/>
        <v>2</v>
      </c>
      <c r="G87" t="str">
        <f t="shared" si="7"/>
        <v>5</v>
      </c>
      <c r="H87">
        <f t="shared" si="8"/>
        <v>374</v>
      </c>
      <c r="I87" t="str">
        <f t="shared" si="9"/>
        <v>4</v>
      </c>
    </row>
    <row r="88" spans="1:9" x14ac:dyDescent="0.2">
      <c r="A88">
        <v>106300</v>
      </c>
      <c r="B88">
        <v>208</v>
      </c>
      <c r="C88">
        <v>22</v>
      </c>
      <c r="E88" t="str">
        <f t="shared" si="5"/>
        <v>0</v>
      </c>
      <c r="F88" t="str">
        <f t="shared" si="6"/>
        <v>8</v>
      </c>
      <c r="G88" t="str">
        <f t="shared" si="7"/>
        <v>2</v>
      </c>
      <c r="H88">
        <f t="shared" si="8"/>
        <v>1063</v>
      </c>
      <c r="I88" t="str">
        <f t="shared" si="9"/>
        <v>3</v>
      </c>
    </row>
    <row r="89" spans="1:9" x14ac:dyDescent="0.2">
      <c r="A89">
        <v>62600</v>
      </c>
      <c r="B89">
        <v>135</v>
      </c>
      <c r="C89">
        <v>23</v>
      </c>
      <c r="E89" t="str">
        <f t="shared" si="5"/>
        <v>2</v>
      </c>
      <c r="F89" t="str">
        <f t="shared" si="6"/>
        <v>5</v>
      </c>
      <c r="G89" t="str">
        <f t="shared" si="7"/>
        <v>3</v>
      </c>
      <c r="H89">
        <f t="shared" si="8"/>
        <v>626</v>
      </c>
      <c r="I89" t="str">
        <f t="shared" si="9"/>
        <v>6</v>
      </c>
    </row>
    <row r="90" spans="1:9" x14ac:dyDescent="0.2">
      <c r="A90">
        <v>19400</v>
      </c>
      <c r="B90">
        <v>58</v>
      </c>
      <c r="C90">
        <v>6</v>
      </c>
      <c r="E90" t="str">
        <f t="shared" si="5"/>
        <v>9</v>
      </c>
      <c r="F90" t="str">
        <f t="shared" si="6"/>
        <v/>
      </c>
      <c r="G90" t="str">
        <f t="shared" si="7"/>
        <v>6</v>
      </c>
      <c r="H90">
        <f t="shared" si="8"/>
        <v>194</v>
      </c>
      <c r="I90" t="str">
        <f t="shared" si="9"/>
        <v>4</v>
      </c>
    </row>
    <row r="91" spans="1:9" x14ac:dyDescent="0.2">
      <c r="A91">
        <v>6041600</v>
      </c>
      <c r="B91">
        <v>10835</v>
      </c>
      <c r="C91">
        <v>867</v>
      </c>
      <c r="E91" t="str">
        <f t="shared" si="5"/>
        <v>0</v>
      </c>
      <c r="F91" t="str">
        <f t="shared" si="6"/>
        <v>5</v>
      </c>
      <c r="G91" t="str">
        <f t="shared" si="7"/>
        <v>7</v>
      </c>
      <c r="H91">
        <f t="shared" si="8"/>
        <v>60416</v>
      </c>
      <c r="I91" t="str">
        <f t="shared" si="9"/>
        <v>6</v>
      </c>
    </row>
    <row r="92" spans="1:9" x14ac:dyDescent="0.2">
      <c r="A92">
        <v>827900</v>
      </c>
      <c r="B92">
        <v>2258</v>
      </c>
      <c r="C92">
        <v>278</v>
      </c>
      <c r="E92" t="str">
        <f t="shared" si="5"/>
        <v>2</v>
      </c>
      <c r="F92" t="str">
        <f t="shared" si="6"/>
        <v>8</v>
      </c>
      <c r="G92" t="str">
        <f t="shared" si="7"/>
        <v>8</v>
      </c>
      <c r="H92">
        <f t="shared" si="8"/>
        <v>8279</v>
      </c>
      <c r="I92" t="str">
        <f t="shared" si="9"/>
        <v>9</v>
      </c>
    </row>
    <row r="93" spans="1:9" x14ac:dyDescent="0.2">
      <c r="A93">
        <v>781900</v>
      </c>
      <c r="B93">
        <v>1043</v>
      </c>
      <c r="C93">
        <v>80</v>
      </c>
      <c r="E93" t="str">
        <f t="shared" si="5"/>
        <v>8</v>
      </c>
      <c r="F93" t="str">
        <f t="shared" si="6"/>
        <v>3</v>
      </c>
      <c r="G93" t="str">
        <f t="shared" si="7"/>
        <v>0</v>
      </c>
      <c r="H93">
        <f t="shared" si="8"/>
        <v>7819</v>
      </c>
      <c r="I93" t="str">
        <f t="shared" si="9"/>
        <v>9</v>
      </c>
    </row>
    <row r="94" spans="1:9" x14ac:dyDescent="0.2">
      <c r="A94">
        <v>714000</v>
      </c>
      <c r="B94">
        <v>724</v>
      </c>
      <c r="C94">
        <v>44</v>
      </c>
      <c r="E94" t="str">
        <f t="shared" si="5"/>
        <v>1</v>
      </c>
      <c r="F94" t="str">
        <f t="shared" si="6"/>
        <v>4</v>
      </c>
      <c r="G94" t="str">
        <f t="shared" si="7"/>
        <v>4</v>
      </c>
      <c r="H94">
        <f t="shared" si="8"/>
        <v>7140</v>
      </c>
      <c r="I94" t="str">
        <f t="shared" si="9"/>
        <v>0</v>
      </c>
    </row>
    <row r="95" spans="1:9" x14ac:dyDescent="0.2">
      <c r="A95">
        <v>578400</v>
      </c>
      <c r="B95">
        <v>730</v>
      </c>
      <c r="C95">
        <v>72</v>
      </c>
      <c r="E95" t="str">
        <f t="shared" si="5"/>
        <v>7</v>
      </c>
      <c r="F95" t="str">
        <f t="shared" si="6"/>
        <v>0</v>
      </c>
      <c r="G95" t="str">
        <f t="shared" si="7"/>
        <v>2</v>
      </c>
      <c r="H95">
        <f t="shared" si="8"/>
        <v>5784</v>
      </c>
      <c r="I95" t="str">
        <f t="shared" si="9"/>
        <v>4</v>
      </c>
    </row>
    <row r="96" spans="1:9" x14ac:dyDescent="0.2">
      <c r="A96">
        <v>490800</v>
      </c>
      <c r="B96">
        <v>635</v>
      </c>
      <c r="C96">
        <v>60</v>
      </c>
      <c r="E96" t="str">
        <f t="shared" si="5"/>
        <v>9</v>
      </c>
      <c r="F96" t="str">
        <f t="shared" si="6"/>
        <v>5</v>
      </c>
      <c r="G96" t="str">
        <f t="shared" si="7"/>
        <v>0</v>
      </c>
      <c r="H96">
        <f t="shared" si="8"/>
        <v>4908</v>
      </c>
      <c r="I96" t="str">
        <f t="shared" si="9"/>
        <v>8</v>
      </c>
    </row>
    <row r="97" spans="1:9" x14ac:dyDescent="0.2">
      <c r="A97">
        <v>391000</v>
      </c>
      <c r="B97">
        <v>510</v>
      </c>
      <c r="C97">
        <v>52</v>
      </c>
      <c r="E97" t="str">
        <f t="shared" si="5"/>
        <v>9</v>
      </c>
      <c r="F97" t="str">
        <f t="shared" si="6"/>
        <v>0</v>
      </c>
      <c r="G97" t="str">
        <f t="shared" si="7"/>
        <v>2</v>
      </c>
      <c r="H97">
        <f t="shared" si="8"/>
        <v>3910</v>
      </c>
      <c r="I97" t="str">
        <f t="shared" si="9"/>
        <v>0</v>
      </c>
    </row>
    <row r="98" spans="1:9" x14ac:dyDescent="0.2">
      <c r="A98">
        <v>384900</v>
      </c>
      <c r="B98">
        <v>657</v>
      </c>
      <c r="E98" t="str">
        <f t="shared" si="5"/>
        <v>8</v>
      </c>
      <c r="F98" t="str">
        <f t="shared" si="6"/>
        <v>7</v>
      </c>
      <c r="G98" t="str">
        <f t="shared" si="7"/>
        <v/>
      </c>
      <c r="H98">
        <f t="shared" si="8"/>
        <v>3849</v>
      </c>
      <c r="I98" t="str">
        <f t="shared" si="9"/>
        <v>9</v>
      </c>
    </row>
    <row r="99" spans="1:9" x14ac:dyDescent="0.2">
      <c r="A99">
        <v>378600</v>
      </c>
      <c r="B99">
        <v>505</v>
      </c>
      <c r="C99">
        <v>54</v>
      </c>
      <c r="E99" t="str">
        <f t="shared" si="5"/>
        <v>7</v>
      </c>
      <c r="F99" t="str">
        <f t="shared" si="6"/>
        <v>5</v>
      </c>
      <c r="G99" t="str">
        <f t="shared" si="7"/>
        <v>4</v>
      </c>
      <c r="H99">
        <f t="shared" si="8"/>
        <v>3786</v>
      </c>
      <c r="I99" t="str">
        <f t="shared" si="9"/>
        <v>6</v>
      </c>
    </row>
    <row r="100" spans="1:9" x14ac:dyDescent="0.2">
      <c r="A100">
        <v>318200</v>
      </c>
      <c r="B100">
        <v>460</v>
      </c>
      <c r="C100">
        <v>48</v>
      </c>
      <c r="E100" t="str">
        <f t="shared" si="5"/>
        <v>1</v>
      </c>
      <c r="F100" t="str">
        <f t="shared" si="6"/>
        <v>0</v>
      </c>
      <c r="G100" t="str">
        <f t="shared" si="7"/>
        <v>8</v>
      </c>
      <c r="H100">
        <f t="shared" si="8"/>
        <v>3182</v>
      </c>
      <c r="I100" t="str">
        <f t="shared" si="9"/>
        <v>2</v>
      </c>
    </row>
    <row r="101" spans="1:9" x14ac:dyDescent="0.2">
      <c r="A101">
        <v>2800</v>
      </c>
      <c r="B101">
        <v>22</v>
      </c>
      <c r="C101">
        <v>2</v>
      </c>
      <c r="E101" t="str">
        <f t="shared" si="5"/>
        <v>8</v>
      </c>
      <c r="F101" t="str">
        <f t="shared" si="6"/>
        <v/>
      </c>
      <c r="G101" t="str">
        <f t="shared" si="7"/>
        <v>2</v>
      </c>
      <c r="H101">
        <f t="shared" si="8"/>
        <v>28</v>
      </c>
      <c r="I101" t="str">
        <f t="shared" si="9"/>
        <v>8</v>
      </c>
    </row>
    <row r="102" spans="1:9" x14ac:dyDescent="0.2">
      <c r="A102">
        <v>130500</v>
      </c>
      <c r="B102">
        <v>325</v>
      </c>
      <c r="C102">
        <v>28</v>
      </c>
      <c r="E102" t="str">
        <f t="shared" si="5"/>
        <v>3</v>
      </c>
      <c r="F102" t="str">
        <f t="shared" si="6"/>
        <v>5</v>
      </c>
      <c r="G102" t="str">
        <f t="shared" si="7"/>
        <v>8</v>
      </c>
      <c r="H102">
        <f t="shared" si="8"/>
        <v>1305</v>
      </c>
      <c r="I102" t="str">
        <f t="shared" si="9"/>
        <v>5</v>
      </c>
    </row>
    <row r="103" spans="1:9" x14ac:dyDescent="0.2">
      <c r="A103">
        <v>12200</v>
      </c>
      <c r="B103">
        <v>71</v>
      </c>
      <c r="C103">
        <v>5</v>
      </c>
      <c r="E103" t="str">
        <f t="shared" si="5"/>
        <v>2</v>
      </c>
      <c r="F103" t="str">
        <f t="shared" si="6"/>
        <v/>
      </c>
      <c r="G103" t="str">
        <f t="shared" si="7"/>
        <v>5</v>
      </c>
      <c r="H103">
        <f t="shared" si="8"/>
        <v>122</v>
      </c>
      <c r="I103" t="str">
        <f t="shared" si="9"/>
        <v>2</v>
      </c>
    </row>
    <row r="104" spans="1:9" x14ac:dyDescent="0.2">
      <c r="A104">
        <v>41700</v>
      </c>
      <c r="B104">
        <v>82</v>
      </c>
      <c r="C104">
        <v>7</v>
      </c>
      <c r="E104" t="str">
        <f t="shared" si="5"/>
        <v>1</v>
      </c>
      <c r="F104" t="str">
        <f t="shared" si="6"/>
        <v/>
      </c>
      <c r="G104" t="str">
        <f t="shared" si="7"/>
        <v>7</v>
      </c>
      <c r="H104">
        <f t="shared" si="8"/>
        <v>417</v>
      </c>
      <c r="I104" t="str">
        <f t="shared" si="9"/>
        <v>7</v>
      </c>
    </row>
    <row r="105" spans="1:9" x14ac:dyDescent="0.2">
      <c r="A105">
        <v>8400</v>
      </c>
      <c r="B105">
        <v>42</v>
      </c>
      <c r="C105">
        <v>3</v>
      </c>
      <c r="E105" t="str">
        <f t="shared" si="5"/>
        <v>4</v>
      </c>
      <c r="F105" t="str">
        <f t="shared" si="6"/>
        <v/>
      </c>
      <c r="G105" t="str">
        <f t="shared" si="7"/>
        <v>3</v>
      </c>
      <c r="H105">
        <f t="shared" si="8"/>
        <v>84</v>
      </c>
      <c r="I105" t="str">
        <f t="shared" si="9"/>
        <v>4</v>
      </c>
    </row>
    <row r="106" spans="1:9" x14ac:dyDescent="0.2">
      <c r="A106">
        <v>310100</v>
      </c>
      <c r="B106">
        <v>992</v>
      </c>
      <c r="C106">
        <v>114</v>
      </c>
      <c r="E106" t="str">
        <f t="shared" si="5"/>
        <v>1</v>
      </c>
      <c r="F106" t="str">
        <f t="shared" si="6"/>
        <v>2</v>
      </c>
      <c r="G106" t="str">
        <f t="shared" si="7"/>
        <v>4</v>
      </c>
      <c r="H106">
        <f t="shared" si="8"/>
        <v>3101</v>
      </c>
      <c r="I106" t="str">
        <f t="shared" si="9"/>
        <v>1</v>
      </c>
    </row>
    <row r="107" spans="1:9" x14ac:dyDescent="0.2">
      <c r="A107">
        <v>3400</v>
      </c>
      <c r="B107">
        <v>18</v>
      </c>
      <c r="E107" t="str">
        <f t="shared" si="5"/>
        <v>4</v>
      </c>
      <c r="F107" t="str">
        <f t="shared" si="6"/>
        <v/>
      </c>
      <c r="G107" t="str">
        <f t="shared" si="7"/>
        <v/>
      </c>
      <c r="H107">
        <f t="shared" si="8"/>
        <v>34</v>
      </c>
      <c r="I107" t="str">
        <f t="shared" si="9"/>
        <v>4</v>
      </c>
    </row>
    <row r="108" spans="1:9" x14ac:dyDescent="0.2">
      <c r="A108">
        <v>7500</v>
      </c>
      <c r="B108">
        <v>35</v>
      </c>
      <c r="C108">
        <v>3</v>
      </c>
      <c r="E108" t="str">
        <f t="shared" si="5"/>
        <v>5</v>
      </c>
      <c r="F108" t="str">
        <f t="shared" si="6"/>
        <v/>
      </c>
      <c r="G108" t="str">
        <f t="shared" si="7"/>
        <v>3</v>
      </c>
      <c r="H108">
        <f t="shared" si="8"/>
        <v>75</v>
      </c>
      <c r="I108" t="str">
        <f t="shared" si="9"/>
        <v>5</v>
      </c>
    </row>
    <row r="109" spans="1:9" x14ac:dyDescent="0.2">
      <c r="B109">
        <v>9730</v>
      </c>
      <c r="E109" t="str">
        <f t="shared" ref="E109:E118" si="10">IF(A109&gt;=1000,MID(A109,2,1),"")</f>
        <v/>
      </c>
      <c r="F109" t="str">
        <f t="shared" ref="F109:F118" si="11">IF(B109&gt;=100,RIGHT(B109,1),"")</f>
        <v>0</v>
      </c>
      <c r="G109" t="str">
        <f t="shared" si="7"/>
        <v/>
      </c>
    </row>
    <row r="110" spans="1:9" x14ac:dyDescent="0.2">
      <c r="B110">
        <v>2021</v>
      </c>
      <c r="E110" t="str">
        <f t="shared" si="10"/>
        <v/>
      </c>
      <c r="F110" t="str">
        <f t="shared" si="11"/>
        <v>1</v>
      </c>
      <c r="G110" t="str">
        <f t="shared" si="7"/>
        <v/>
      </c>
    </row>
    <row r="111" spans="1:9" x14ac:dyDescent="0.2">
      <c r="B111">
        <v>1132</v>
      </c>
      <c r="E111" t="str">
        <f t="shared" si="10"/>
        <v/>
      </c>
      <c r="F111" t="str">
        <f t="shared" si="11"/>
        <v>2</v>
      </c>
      <c r="G111" t="str">
        <f t="shared" si="7"/>
        <v/>
      </c>
    </row>
    <row r="112" spans="1:9" x14ac:dyDescent="0.2">
      <c r="B112">
        <v>968</v>
      </c>
      <c r="E112" t="str">
        <f t="shared" si="10"/>
        <v/>
      </c>
      <c r="F112" t="str">
        <f t="shared" si="11"/>
        <v>8</v>
      </c>
      <c r="G112" t="str">
        <f t="shared" si="7"/>
        <v/>
      </c>
    </row>
    <row r="113" spans="2:7" x14ac:dyDescent="0.2">
      <c r="B113">
        <v>966</v>
      </c>
      <c r="E113" t="str">
        <f t="shared" si="10"/>
        <v/>
      </c>
      <c r="F113" t="str">
        <f t="shared" si="11"/>
        <v>6</v>
      </c>
      <c r="G113" t="str">
        <f t="shared" si="7"/>
        <v/>
      </c>
    </row>
    <row r="114" spans="2:7" x14ac:dyDescent="0.2">
      <c r="B114">
        <v>808</v>
      </c>
      <c r="E114" t="str">
        <f t="shared" si="10"/>
        <v/>
      </c>
      <c r="F114" t="str">
        <f t="shared" si="11"/>
        <v>8</v>
      </c>
      <c r="G114" t="str">
        <f t="shared" si="7"/>
        <v/>
      </c>
    </row>
    <row r="115" spans="2:7" x14ac:dyDescent="0.2">
      <c r="B115">
        <v>765</v>
      </c>
      <c r="E115" t="str">
        <f t="shared" si="10"/>
        <v/>
      </c>
      <c r="F115" t="str">
        <f t="shared" si="11"/>
        <v>5</v>
      </c>
      <c r="G115" t="str">
        <f t="shared" si="7"/>
        <v/>
      </c>
    </row>
    <row r="116" spans="2:7" x14ac:dyDescent="0.2">
      <c r="B116">
        <v>514</v>
      </c>
      <c r="E116" t="str">
        <f t="shared" si="10"/>
        <v/>
      </c>
      <c r="F116" t="str">
        <f t="shared" si="11"/>
        <v>4</v>
      </c>
      <c r="G116" t="str">
        <f t="shared" si="7"/>
        <v/>
      </c>
    </row>
    <row r="117" spans="2:7" x14ac:dyDescent="0.2">
      <c r="B117">
        <v>463</v>
      </c>
      <c r="E117" t="str">
        <f t="shared" si="10"/>
        <v/>
      </c>
      <c r="F117" t="str">
        <f t="shared" si="11"/>
        <v>3</v>
      </c>
      <c r="G117" t="str">
        <f t="shared" si="7"/>
        <v/>
      </c>
    </row>
    <row r="118" spans="2:7" x14ac:dyDescent="0.2">
      <c r="B118">
        <v>435</v>
      </c>
      <c r="E118" t="str">
        <f t="shared" si="10"/>
        <v/>
      </c>
      <c r="F118" t="str">
        <f t="shared" si="11"/>
        <v>5</v>
      </c>
      <c r="G118" t="str">
        <f t="shared" si="7"/>
        <v/>
      </c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D9D0B-31F1-5A45-ABD0-395C80A07854}">
  <sheetPr>
    <tabColor theme="7" tint="0.39997558519241921"/>
  </sheetPr>
  <dimension ref="A2:M117"/>
  <sheetViews>
    <sheetView topLeftCell="A22" workbookViewId="0">
      <selection activeCell="I44" sqref="I44"/>
    </sheetView>
  </sheetViews>
  <sheetFormatPr baseColWidth="10" defaultRowHeight="16" x14ac:dyDescent="0.2"/>
  <sheetData>
    <row r="2" spans="1:13" x14ac:dyDescent="0.2">
      <c r="B2" t="s">
        <v>335</v>
      </c>
    </row>
    <row r="4" spans="1:13" x14ac:dyDescent="0.2">
      <c r="D4">
        <v>2025</v>
      </c>
      <c r="H4">
        <v>2024</v>
      </c>
      <c r="L4">
        <v>2023</v>
      </c>
    </row>
    <row r="5" spans="1:13" x14ac:dyDescent="0.2">
      <c r="A5" s="12"/>
      <c r="B5" t="s">
        <v>1</v>
      </c>
      <c r="C5" t="s">
        <v>160</v>
      </c>
      <c r="D5" t="s">
        <v>161</v>
      </c>
      <c r="E5" t="s">
        <v>162</v>
      </c>
      <c r="G5" t="s">
        <v>160</v>
      </c>
      <c r="H5" t="s">
        <v>161</v>
      </c>
      <c r="I5" t="s">
        <v>162</v>
      </c>
      <c r="K5" t="s">
        <v>160</v>
      </c>
      <c r="L5" t="s">
        <v>161</v>
      </c>
      <c r="M5" t="s">
        <v>162</v>
      </c>
    </row>
    <row r="6" spans="1:13" x14ac:dyDescent="0.2">
      <c r="B6" t="s">
        <v>3</v>
      </c>
      <c r="C6">
        <v>6041600</v>
      </c>
      <c r="D6">
        <v>10835</v>
      </c>
      <c r="E6">
        <v>867</v>
      </c>
      <c r="G6">
        <f>_xlfn.XLOOKUP(B6,'world 2024'!$A$5:$A$33,'world 2024'!$B$5:$B$33)</f>
        <v>5492400</v>
      </c>
      <c r="H6">
        <f>_xlfn.XLOOKUP(B6,'world 2024'!$A$5:$A$33,'world 2024'!$C$5:$C$33)</f>
        <v>9850</v>
      </c>
      <c r="I6">
        <f>_xlfn.XLOOKUP(B6,'world 2024'!$A$5:$A$33,'world 2024'!$D$5:$D$33)</f>
        <v>788</v>
      </c>
      <c r="K6">
        <f>_xlfn.XLOOKUP(B6,'world 2023'!$A$6:$A$63,'world 2023'!$B$6:$B$63)</f>
        <v>5270000</v>
      </c>
      <c r="L6">
        <f>_xlfn.XLOOKUP(B6,'world 2023'!$A$6:$A$63,'world 2023'!$C$6:$C$63)</f>
        <v>9630</v>
      </c>
      <c r="M6">
        <f>_xlfn.XLOOKUP(B6,'world 2023'!$A$6:$A$63,'world 2023'!$D$6:$D$63)</f>
        <v>770</v>
      </c>
    </row>
    <row r="7" spans="1:13" x14ac:dyDescent="0.2">
      <c r="B7" t="s">
        <v>14</v>
      </c>
      <c r="C7">
        <v>827900</v>
      </c>
      <c r="D7">
        <v>2258</v>
      </c>
      <c r="E7">
        <v>278</v>
      </c>
      <c r="G7">
        <f>_xlfn.XLOOKUP(B7,'world 2024'!$A$5:$A$33,'world 2024'!$B$5:$B$33)</f>
        <v>862400</v>
      </c>
      <c r="H7">
        <f>_xlfn.XLOOKUP(B7,'world 2024'!$A$5:$A$33,'world 2024'!$C$5:$C$33)</f>
        <v>2352</v>
      </c>
      <c r="I7">
        <f>_xlfn.XLOOKUP(B7,'world 2024'!$A$5:$A$33,'world 2024'!$D$5:$D$33)</f>
        <v>305</v>
      </c>
      <c r="K7">
        <f>_xlfn.XLOOKUP(B7,'world 2023'!$A$6:$A$63,'world 2023'!$B$6:$B$63)</f>
        <v>780000</v>
      </c>
      <c r="L7">
        <f>_xlfn.XLOOKUP(B7,'world 2023'!$A$6:$A$63,'world 2023'!$C$6:$C$63)</f>
        <v>2250</v>
      </c>
      <c r="M7">
        <f>_xlfn.XLOOKUP(B7,'world 2023'!$A$6:$A$63,'world 2023'!$D$6:$D$63)</f>
        <v>285</v>
      </c>
    </row>
    <row r="8" spans="1:13" x14ac:dyDescent="0.2">
      <c r="B8" t="s">
        <v>22</v>
      </c>
      <c r="C8">
        <v>781900</v>
      </c>
      <c r="D8">
        <v>1043</v>
      </c>
      <c r="E8">
        <v>80</v>
      </c>
      <c r="G8">
        <f>_xlfn.XLOOKUP(B8,'world 2024'!$A$5:$A$33,'world 2024'!$B$5:$B$33)</f>
        <v>806100</v>
      </c>
      <c r="H8">
        <f>_xlfn.XLOOKUP(B8,'world 2024'!$A$5:$A$33,'world 2024'!$C$5:$C$33)</f>
        <v>1075</v>
      </c>
      <c r="I8">
        <f>_xlfn.XLOOKUP(B8,'world 2024'!$A$5:$A$33,'world 2024'!$D$5:$D$33)</f>
        <v>82</v>
      </c>
      <c r="K8">
        <f>_xlfn.XLOOKUP(B8,'world 2023'!$A$6:$A$63,'world 2023'!$B$6:$B$63)</f>
        <v>767700</v>
      </c>
      <c r="L8">
        <f>_xlfn.XLOOKUP(B8,'world 2023'!$A$6:$A$63,'world 2023'!$C$6:$C$63)</f>
        <v>1024</v>
      </c>
      <c r="M8">
        <f>_xlfn.XLOOKUP(B8,'world 2023'!$A$6:$A$63,'world 2023'!$D$6:$D$63)</f>
        <v>78</v>
      </c>
    </row>
    <row r="9" spans="1:13" x14ac:dyDescent="0.2">
      <c r="B9" t="s">
        <v>5</v>
      </c>
      <c r="C9">
        <v>714000</v>
      </c>
      <c r="D9">
        <v>724</v>
      </c>
      <c r="E9">
        <v>44</v>
      </c>
      <c r="G9">
        <f>_xlfn.XLOOKUP(B9,'world 2024'!$A$5:$A$33,'world 2024'!$B$5:$B$33)</f>
        <v>754800</v>
      </c>
      <c r="H9">
        <f>_xlfn.XLOOKUP(B9,'world 2024'!$A$5:$A$33,'world 2024'!$C$5:$C$33)</f>
        <v>748</v>
      </c>
      <c r="I9">
        <f>_xlfn.XLOOKUP(B9,'world 2024'!$A$5:$A$33,'world 2024'!$D$5:$D$33)</f>
        <v>39</v>
      </c>
      <c r="K9">
        <f>_xlfn.XLOOKUP(B9,'world 2023'!$A$6:$A$63,'world 2023'!$B$6:$B$63)</f>
        <v>952000</v>
      </c>
      <c r="L9">
        <f>_xlfn.XLOOKUP(B9,'world 2023'!$A$6:$A$63,'world 2023'!$C$6:$C$63)</f>
        <v>733</v>
      </c>
      <c r="M9">
        <f>_xlfn.XLOOKUP(B9,'world 2023'!$A$6:$A$63,'world 2023'!$D$6:$D$63)</f>
        <v>38</v>
      </c>
    </row>
    <row r="10" spans="1:13" x14ac:dyDescent="0.2">
      <c r="B10" t="s">
        <v>8</v>
      </c>
      <c r="C10">
        <v>578400</v>
      </c>
      <c r="D10">
        <v>730</v>
      </c>
      <c r="E10">
        <v>72</v>
      </c>
      <c r="G10">
        <f>_xlfn.XLOOKUP(B10,'world 2024'!$A$5:$A$33,'world 2024'!$B$5:$B$33)</f>
        <v>602500</v>
      </c>
      <c r="H10">
        <f>_xlfn.XLOOKUP(B10,'world 2024'!$A$5:$A$33,'world 2024'!$C$5:$C$33)</f>
        <v>830</v>
      </c>
      <c r="I10">
        <f>_xlfn.XLOOKUP(B10,'world 2024'!$A$5:$A$33,'world 2024'!$D$5:$D$33)</f>
        <v>75</v>
      </c>
      <c r="K10">
        <f>_xlfn.XLOOKUP(B10,'world 2023'!$A$6:$A$63,'world 2023'!$B$6:$B$63)</f>
        <v>651700</v>
      </c>
      <c r="L10">
        <f>_xlfn.XLOOKUP(B10,'world 2023'!$A$6:$A$63,'world 2023'!$C$6:$C$63)</f>
        <v>922</v>
      </c>
      <c r="M10">
        <f>_xlfn.XLOOKUP(B10,'world 2023'!$A$6:$A$63,'world 2023'!$D$6:$D$63)</f>
        <v>92</v>
      </c>
    </row>
    <row r="11" spans="1:13" x14ac:dyDescent="0.2">
      <c r="B11" t="s">
        <v>30</v>
      </c>
      <c r="C11">
        <v>490800</v>
      </c>
      <c r="D11">
        <v>635</v>
      </c>
      <c r="E11">
        <v>60</v>
      </c>
      <c r="G11">
        <f>_xlfn.XLOOKUP(B11,'world 2024'!$A$5:$A$33,'world 2024'!$B$5:$B$33)</f>
        <v>506000</v>
      </c>
      <c r="H11">
        <f>_xlfn.XLOOKUP(B11,'world 2024'!$A$5:$A$33,'world 2024'!$C$5:$C$33)</f>
        <v>605</v>
      </c>
      <c r="I11">
        <f>_xlfn.XLOOKUP(B11,'world 2024'!$A$5:$A$33,'world 2024'!$D$5:$D$33)</f>
        <v>55</v>
      </c>
      <c r="K11">
        <f>_xlfn.XLOOKUP(B11,'world 2023'!$A$6:$A$63,'world 2023'!$B$6:$B$63)</f>
        <v>357000</v>
      </c>
      <c r="L11">
        <f>_xlfn.XLOOKUP(B11,'world 2023'!$A$6:$A$63,'world 2023'!$C$6:$C$63)</f>
        <v>410</v>
      </c>
      <c r="M11">
        <f>_xlfn.XLOOKUP(B11,'world 2023'!$A$6:$A$63,'world 2023'!$D$6:$D$63)</f>
        <v>35</v>
      </c>
    </row>
    <row r="12" spans="1:13" x14ac:dyDescent="0.2">
      <c r="B12" t="s">
        <v>17</v>
      </c>
      <c r="C12">
        <v>391000</v>
      </c>
      <c r="D12">
        <v>510</v>
      </c>
      <c r="E12">
        <v>52</v>
      </c>
      <c r="G12">
        <f>_xlfn.XLOOKUP(B12,'world 2024'!$A$5:$A$33,'world 2024'!$B$5:$B$33)</f>
        <v>383300</v>
      </c>
      <c r="H12">
        <f>_xlfn.XLOOKUP(B12,'world 2024'!$A$5:$A$33,'world 2024'!$C$5:$C$33)</f>
        <v>463</v>
      </c>
      <c r="I12">
        <f>_xlfn.XLOOKUP(B12,'world 2024'!$A$5:$A$33,'world 2024'!$D$5:$D$33)</f>
        <v>48</v>
      </c>
      <c r="K12">
        <f>_xlfn.XLOOKUP(B12,'world 2023'!$A$6:$A$63,'world 2023'!$B$6:$B$63)</f>
        <v>375800</v>
      </c>
      <c r="L12">
        <f>_xlfn.XLOOKUP(B12,'world 2023'!$A$6:$A$63,'world 2023'!$C$6:$C$63)</f>
        <v>454</v>
      </c>
      <c r="M12">
        <f>_xlfn.XLOOKUP(B12,'world 2023'!$A$6:$A$63,'world 2023'!$D$6:$D$63)</f>
        <v>36</v>
      </c>
    </row>
    <row r="13" spans="1:13" x14ac:dyDescent="0.2">
      <c r="B13" t="s">
        <v>24</v>
      </c>
      <c r="C13">
        <v>384900</v>
      </c>
      <c r="D13">
        <v>657</v>
      </c>
      <c r="E13">
        <v>40</v>
      </c>
      <c r="G13">
        <f>_xlfn.XLOOKUP(B13,'world 2024'!$A$5:$A$33,'world 2024'!$B$5:$B$33)</f>
        <v>427700</v>
      </c>
      <c r="H13">
        <f>_xlfn.XLOOKUP(B13,'world 2024'!$A$5:$A$33,'world 2024'!$C$5:$C$33)</f>
        <v>730</v>
      </c>
      <c r="I13">
        <f>_xlfn.XLOOKUP(B13,'world 2024'!$A$5:$A$33,'world 2024'!$D$5:$D$33)</f>
        <v>40</v>
      </c>
      <c r="K13">
        <f>_xlfn.XLOOKUP(B13,'world 2023'!$A$6:$A$63,'world 2023'!$B$6:$B$63)</f>
        <v>450200</v>
      </c>
      <c r="L13">
        <f>_xlfn.XLOOKUP(B13,'world 2023'!$A$6:$A$63,'world 2023'!$C$6:$C$63)</f>
        <v>768</v>
      </c>
      <c r="M13">
        <f>_xlfn.XLOOKUP(B13,'world 2023'!$A$6:$A$63,'world 2023'!$D$6:$D$63)</f>
        <v>40</v>
      </c>
    </row>
    <row r="14" spans="1:13" x14ac:dyDescent="0.2">
      <c r="B14" t="s">
        <v>20</v>
      </c>
      <c r="C14">
        <v>378600</v>
      </c>
      <c r="D14">
        <v>505</v>
      </c>
      <c r="E14">
        <v>54</v>
      </c>
      <c r="G14">
        <f>_xlfn.XLOOKUP(B14,'world 2024'!$A$5:$A$33,'world 2024'!$B$5:$B$33)</f>
        <v>371200</v>
      </c>
      <c r="H14">
        <f>_xlfn.XLOOKUP(B14,'world 2024'!$A$5:$A$33,'world 2024'!$C$5:$C$33)</f>
        <v>495</v>
      </c>
      <c r="I14">
        <f>_xlfn.XLOOKUP(B14,'world 2024'!$A$5:$A$33,'world 2024'!$D$5:$D$33)</f>
        <v>52</v>
      </c>
      <c r="K14">
        <f>_xlfn.XLOOKUP(B14,'world 2023'!$A$6:$A$63,'world 2023'!$B$6:$B$63)</f>
        <v>367500</v>
      </c>
      <c r="L14">
        <f>_xlfn.XLOOKUP(B14,'world 2023'!$A$6:$A$63,'world 2023'!$C$6:$C$63)</f>
        <v>529</v>
      </c>
      <c r="M14">
        <f>_xlfn.XLOOKUP(B14,'world 2023'!$A$6:$A$63,'world 2023'!$D$6:$D$63)</f>
        <v>43</v>
      </c>
    </row>
    <row r="15" spans="1:13" x14ac:dyDescent="0.2">
      <c r="B15" t="s">
        <v>37</v>
      </c>
      <c r="C15">
        <v>318200</v>
      </c>
      <c r="D15">
        <v>460</v>
      </c>
      <c r="E15">
        <v>48</v>
      </c>
      <c r="G15">
        <f>_xlfn.XLOOKUP(B15,'world 2024'!$A$5:$A$33,'world 2024'!$B$5:$B$33)</f>
        <v>289300</v>
      </c>
      <c r="H15">
        <f>_xlfn.XLOOKUP(B15,'world 2024'!$A$5:$A$33,'world 2024'!$C$5:$C$33)</f>
        <v>418</v>
      </c>
      <c r="I15">
        <f>_xlfn.XLOOKUP(B15,'world 2024'!$A$5:$A$33,'world 2024'!$D$5:$D$33)</f>
        <v>38</v>
      </c>
      <c r="K15">
        <f>_xlfn.XLOOKUP(B15,'world 2023'!$A$6:$A$63,'world 2023'!$B$6:$B$63)</f>
        <v>263000</v>
      </c>
      <c r="L15">
        <f>_xlfn.XLOOKUP(B15,'world 2023'!$A$6:$A$63,'world 2023'!$C$6:$C$63)</f>
        <v>326</v>
      </c>
      <c r="M15">
        <f>_xlfn.XLOOKUP(B15,'world 2023'!$A$6:$A$63,'world 2023'!$D$6:$D$63)</f>
        <v>32</v>
      </c>
    </row>
    <row r="16" spans="1:13" x14ac:dyDescent="0.2">
      <c r="B16" t="s">
        <v>203</v>
      </c>
      <c r="C16">
        <v>2800</v>
      </c>
      <c r="D16">
        <v>22</v>
      </c>
      <c r="E16">
        <v>2</v>
      </c>
      <c r="G16" t="e">
        <f>_xlfn.XLOOKUP(B16,'world 2024'!$A$5:$A$33,'world 2024'!$B$5:$B$33)</f>
        <v>#N/A</v>
      </c>
      <c r="H16" t="e">
        <f>_xlfn.XLOOKUP(B16,'world 2024'!$A$5:$A$33,'world 2024'!$C$5:$C$33)</f>
        <v>#N/A</v>
      </c>
      <c r="I16" t="e">
        <f>_xlfn.XLOOKUP(B16,'world 2024'!$A$5:$A$33,'world 2024'!$D$5:$D$33)</f>
        <v>#N/A</v>
      </c>
      <c r="K16" t="e">
        <f>_xlfn.XLOOKUP(B16,'world 2023'!$A$6:$A$63,'world 2023'!$B$6:$B$63)</f>
        <v>#N/A</v>
      </c>
      <c r="L16" t="e">
        <f>_xlfn.XLOOKUP(B16,'world 2023'!$A$6:$A$63,'world 2023'!$C$6:$C$63)</f>
        <v>#N/A</v>
      </c>
      <c r="M16" t="e">
        <f>_xlfn.XLOOKUP(B16,'world 2023'!$A$6:$A$63,'world 2023'!$D$6:$D$63)</f>
        <v>#N/A</v>
      </c>
    </row>
    <row r="17" spans="2:13" x14ac:dyDescent="0.2">
      <c r="B17" t="s">
        <v>33</v>
      </c>
      <c r="C17">
        <v>130500</v>
      </c>
      <c r="D17">
        <v>325</v>
      </c>
      <c r="E17">
        <v>28</v>
      </c>
      <c r="G17">
        <f>_xlfn.XLOOKUP(B17,'world 2024'!$A$5:$A$33,'world 2024'!$B$5:$B$33)</f>
        <v>116500</v>
      </c>
      <c r="H17">
        <f>_xlfn.XLOOKUP(B17,'world 2024'!$A$5:$A$33,'world 2024'!$C$5:$C$33)</f>
        <v>308</v>
      </c>
      <c r="I17">
        <f>_xlfn.XLOOKUP(B17,'world 2024'!$A$5:$A$33,'world 2024'!$D$5:$D$33)</f>
        <v>20</v>
      </c>
      <c r="K17">
        <f>_xlfn.XLOOKUP(B17,'world 2023'!$A$6:$A$63,'world 2023'!$B$6:$B$63)</f>
        <v>109900</v>
      </c>
      <c r="L17">
        <f>_xlfn.XLOOKUP(B17,'world 2023'!$A$6:$A$63,'world 2023'!$C$6:$C$63)</f>
        <v>298</v>
      </c>
      <c r="M17">
        <f>_xlfn.XLOOKUP(B17,'world 2023'!$A$6:$A$63,'world 2023'!$D$6:$D$63)</f>
        <v>20</v>
      </c>
    </row>
    <row r="18" spans="2:13" x14ac:dyDescent="0.2">
      <c r="B18" t="s">
        <v>188</v>
      </c>
      <c r="C18">
        <v>12200</v>
      </c>
      <c r="D18">
        <v>71</v>
      </c>
      <c r="E18">
        <v>5</v>
      </c>
      <c r="G18">
        <f>_xlfn.XLOOKUP(B18,'world 2024'!$A$5:$A$33,'world 2024'!$B$5:$B$33)</f>
        <v>10200</v>
      </c>
      <c r="H18">
        <f>_xlfn.XLOOKUP(B18,'world 2024'!$A$5:$A$33,'world 2024'!$C$5:$C$33)</f>
        <v>45</v>
      </c>
      <c r="I18">
        <f>_xlfn.XLOOKUP(B18,'world 2024'!$A$5:$A$33,'world 2024'!$D$5:$D$33)</f>
        <v>3</v>
      </c>
      <c r="K18">
        <f>_xlfn.XLOOKUP(B18,'world 2023'!$A$6:$A$63,'world 2023'!$B$6:$B$63)</f>
        <v>9100</v>
      </c>
      <c r="L18">
        <f>_xlfn.XLOOKUP(B18,'world 2023'!$A$6:$A$63,'world 2023'!$C$6:$C$63)</f>
        <v>26</v>
      </c>
      <c r="M18">
        <f>_xlfn.XLOOKUP(B18,'world 2023'!$A$6:$A$63,'world 2023'!$D$6:$D$63)</f>
        <v>2</v>
      </c>
    </row>
    <row r="19" spans="2:13" x14ac:dyDescent="0.2">
      <c r="B19" t="s">
        <v>78</v>
      </c>
      <c r="C19">
        <v>41700</v>
      </c>
      <c r="D19">
        <v>82</v>
      </c>
      <c r="E19">
        <v>7</v>
      </c>
      <c r="G19" t="e">
        <f>_xlfn.XLOOKUP(B19,'world 2024'!$A$5:$A$33,'world 2024'!$B$5:$B$33)</f>
        <v>#N/A</v>
      </c>
      <c r="H19" t="e">
        <f>_xlfn.XLOOKUP(B19,'world 2024'!$A$5:$A$33,'world 2024'!$C$5:$C$33)</f>
        <v>#N/A</v>
      </c>
      <c r="I19" t="e">
        <f>_xlfn.XLOOKUP(B19,'world 2024'!$A$5:$A$33,'world 2024'!$D$5:$D$33)</f>
        <v>#N/A</v>
      </c>
      <c r="K19">
        <f>_xlfn.XLOOKUP(B19,'world 2023'!$A$6:$A$63,'world 2023'!$B$6:$B$63)</f>
        <v>50700</v>
      </c>
      <c r="L19">
        <f>_xlfn.XLOOKUP(B19,'world 2023'!$A$6:$A$63,'world 2023'!$C$6:$C$63)</f>
        <v>87</v>
      </c>
      <c r="M19">
        <f>_xlfn.XLOOKUP(B19,'world 2023'!$A$6:$A$63,'world 2023'!$D$6:$D$63)</f>
        <v>6</v>
      </c>
    </row>
    <row r="20" spans="2:13" x14ac:dyDescent="0.2">
      <c r="B20" t="s">
        <v>3</v>
      </c>
      <c r="C20">
        <v>6041600</v>
      </c>
      <c r="D20">
        <v>10835</v>
      </c>
      <c r="E20">
        <v>867</v>
      </c>
      <c r="G20">
        <f>_xlfn.XLOOKUP(B20,'world 2024'!$A$5:$A$33,'world 2024'!$B$5:$B$33)</f>
        <v>5492400</v>
      </c>
      <c r="H20">
        <f>_xlfn.XLOOKUP(B20,'world 2024'!$A$5:$A$33,'world 2024'!$C$5:$C$33)</f>
        <v>9850</v>
      </c>
      <c r="I20">
        <f>_xlfn.XLOOKUP(B20,'world 2024'!$A$5:$A$33,'world 2024'!$D$5:$D$33)</f>
        <v>788</v>
      </c>
      <c r="K20">
        <f>_xlfn.XLOOKUP(B20,'world 2023'!$A$6:$A$63,'world 2023'!$B$6:$B$63)</f>
        <v>5270000</v>
      </c>
      <c r="L20">
        <f>_xlfn.XLOOKUP(B20,'world 2023'!$A$6:$A$63,'world 2023'!$C$6:$C$63)</f>
        <v>9630</v>
      </c>
      <c r="M20">
        <f>_xlfn.XLOOKUP(B20,'world 2023'!$A$6:$A$63,'world 2023'!$D$6:$D$63)</f>
        <v>770</v>
      </c>
    </row>
    <row r="21" spans="2:13" x14ac:dyDescent="0.2">
      <c r="B21" t="s">
        <v>14</v>
      </c>
      <c r="C21">
        <v>827900</v>
      </c>
      <c r="D21">
        <v>2258</v>
      </c>
      <c r="E21">
        <v>278</v>
      </c>
      <c r="G21">
        <f>_xlfn.XLOOKUP(B21,'world 2024'!$A$5:$A$33,'world 2024'!$B$5:$B$33)</f>
        <v>862400</v>
      </c>
      <c r="H21">
        <f>_xlfn.XLOOKUP(B21,'world 2024'!$A$5:$A$33,'world 2024'!$C$5:$C$33)</f>
        <v>2352</v>
      </c>
      <c r="I21">
        <f>_xlfn.XLOOKUP(B21,'world 2024'!$A$5:$A$33,'world 2024'!$D$5:$D$33)</f>
        <v>305</v>
      </c>
      <c r="K21">
        <f>_xlfn.XLOOKUP(B21,'world 2023'!$A$6:$A$63,'world 2023'!$B$6:$B$63)</f>
        <v>780000</v>
      </c>
      <c r="L21">
        <f>_xlfn.XLOOKUP(B21,'world 2023'!$A$6:$A$63,'world 2023'!$C$6:$C$63)</f>
        <v>2250</v>
      </c>
      <c r="M21">
        <f>_xlfn.XLOOKUP(B21,'world 2023'!$A$6:$A$63,'world 2023'!$D$6:$D$63)</f>
        <v>285</v>
      </c>
    </row>
    <row r="22" spans="2:13" x14ac:dyDescent="0.2">
      <c r="B22" t="s">
        <v>199</v>
      </c>
      <c r="C22">
        <v>8400</v>
      </c>
      <c r="D22">
        <v>42</v>
      </c>
      <c r="E22">
        <v>3</v>
      </c>
      <c r="G22" t="e">
        <f>_xlfn.XLOOKUP(B22,'world 2024'!$A$5:$A$33,'world 2024'!$B$5:$B$33)</f>
        <v>#N/A</v>
      </c>
      <c r="H22" t="e">
        <f>_xlfn.XLOOKUP(B22,'world 2024'!$A$5:$A$33,'world 2024'!$C$5:$C$33)</f>
        <v>#N/A</v>
      </c>
      <c r="I22" t="e">
        <f>_xlfn.XLOOKUP(B22,'world 2024'!$A$5:$A$33,'world 2024'!$D$5:$D$33)</f>
        <v>#N/A</v>
      </c>
      <c r="K22" t="e">
        <f>_xlfn.XLOOKUP(B22,'world 2023'!$A$6:$A$63,'world 2023'!$B$6:$B$63)</f>
        <v>#N/A</v>
      </c>
      <c r="L22" t="e">
        <f>_xlfn.XLOOKUP(B22,'world 2023'!$A$6:$A$63,'world 2023'!$C$6:$C$63)</f>
        <v>#N/A</v>
      </c>
      <c r="M22" t="e">
        <f>_xlfn.XLOOKUP(B22,'world 2023'!$A$6:$A$63,'world 2023'!$D$6:$D$63)</f>
        <v>#N/A</v>
      </c>
    </row>
    <row r="23" spans="2:13" x14ac:dyDescent="0.2">
      <c r="B23" t="s">
        <v>35</v>
      </c>
      <c r="C23">
        <v>310100</v>
      </c>
      <c r="D23">
        <v>992</v>
      </c>
      <c r="E23">
        <v>114</v>
      </c>
      <c r="G23">
        <f>_xlfn.XLOOKUP(B23,'world 2024'!$A$5:$A$33,'world 2024'!$B$5:$B$33)</f>
        <v>326400</v>
      </c>
      <c r="H23">
        <f>_xlfn.XLOOKUP(B23,'world 2024'!$A$5:$A$33,'world 2024'!$C$5:$C$33)</f>
        <v>1044</v>
      </c>
      <c r="I23">
        <f>_xlfn.XLOOKUP(B23,'world 2024'!$A$5:$A$33,'world 2024'!$D$5:$D$33)</f>
        <v>120</v>
      </c>
      <c r="K23">
        <f>_xlfn.XLOOKUP(B23,'world 2023'!$A$6:$A$63,'world 2023'!$B$6:$B$63)</f>
        <v>344600</v>
      </c>
      <c r="L23">
        <f>_xlfn.XLOOKUP(B23,'world 2023'!$A$6:$A$63,'world 2023'!$C$6:$C$63)</f>
        <v>1078</v>
      </c>
      <c r="M23">
        <f>_xlfn.XLOOKUP(B23,'world 2023'!$A$6:$A$63,'world 2023'!$D$6:$D$63)</f>
        <v>123</v>
      </c>
    </row>
    <row r="24" spans="2:13" x14ac:dyDescent="0.2">
      <c r="B24" t="s">
        <v>204</v>
      </c>
      <c r="C24">
        <v>3400</v>
      </c>
      <c r="D24">
        <v>18</v>
      </c>
      <c r="E24" t="s">
        <v>177</v>
      </c>
      <c r="G24" t="e">
        <f>_xlfn.XLOOKUP(B24,'world 2024'!$A$5:$A$33,'world 2024'!$B$5:$B$33)</f>
        <v>#N/A</v>
      </c>
      <c r="H24" t="e">
        <f>_xlfn.XLOOKUP(B24,'world 2024'!$A$5:$A$33,'world 2024'!$C$5:$C$33)</f>
        <v>#N/A</v>
      </c>
      <c r="I24" t="e">
        <f>_xlfn.XLOOKUP(B24,'world 2024'!$A$5:$A$33,'world 2024'!$D$5:$D$33)</f>
        <v>#N/A</v>
      </c>
      <c r="K24" t="e">
        <f>_xlfn.XLOOKUP(B24,'world 2023'!$A$6:$A$63,'world 2023'!$B$6:$B$63)</f>
        <v>#N/A</v>
      </c>
      <c r="L24" t="e">
        <f>_xlfn.XLOOKUP(B24,'world 2023'!$A$6:$A$63,'world 2023'!$C$6:$C$63)</f>
        <v>#N/A</v>
      </c>
      <c r="M24" t="e">
        <f>_xlfn.XLOOKUP(B24,'world 2023'!$A$6:$A$63,'world 2023'!$D$6:$D$63)</f>
        <v>#N/A</v>
      </c>
    </row>
    <row r="25" spans="2:13" x14ac:dyDescent="0.2">
      <c r="B25" t="s">
        <v>200</v>
      </c>
      <c r="C25">
        <v>7500</v>
      </c>
      <c r="D25">
        <v>35</v>
      </c>
      <c r="E25">
        <v>3</v>
      </c>
      <c r="G25" t="e">
        <f>_xlfn.XLOOKUP(B25,'world 2024'!$A$5:$A$33,'world 2024'!$B$5:$B$33)</f>
        <v>#N/A</v>
      </c>
      <c r="H25" t="e">
        <f>_xlfn.XLOOKUP(B25,'world 2024'!$A$5:$A$33,'world 2024'!$C$5:$C$33)</f>
        <v>#N/A</v>
      </c>
      <c r="I25" t="e">
        <f>_xlfn.XLOOKUP(B25,'world 2024'!$A$5:$A$33,'world 2024'!$D$5:$D$33)</f>
        <v>#N/A</v>
      </c>
      <c r="K25" t="e">
        <f>_xlfn.XLOOKUP(B25,'world 2023'!$A$6:$A$63,'world 2023'!$B$6:$B$63)</f>
        <v>#N/A</v>
      </c>
      <c r="L25" t="e">
        <f>_xlfn.XLOOKUP(B25,'world 2023'!$A$6:$A$63,'world 2023'!$C$6:$C$63)</f>
        <v>#N/A</v>
      </c>
      <c r="M25" t="e">
        <f>_xlfn.XLOOKUP(B25,'world 2023'!$A$6:$A$63,'world 2023'!$D$6:$D$63)</f>
        <v>#N/A</v>
      </c>
    </row>
    <row r="30" spans="2:13" x14ac:dyDescent="0.2">
      <c r="B30" t="s">
        <v>334</v>
      </c>
    </row>
    <row r="32" spans="2:13" x14ac:dyDescent="0.2">
      <c r="D32">
        <v>2025</v>
      </c>
      <c r="H32">
        <v>2024</v>
      </c>
      <c r="L32">
        <v>2023</v>
      </c>
    </row>
    <row r="33" spans="2:13" x14ac:dyDescent="0.2">
      <c r="B33" t="s">
        <v>1</v>
      </c>
      <c r="C33" t="s">
        <v>160</v>
      </c>
      <c r="D33" t="s">
        <v>161</v>
      </c>
      <c r="E33" t="s">
        <v>162</v>
      </c>
      <c r="G33" t="s">
        <v>160</v>
      </c>
      <c r="H33" t="s">
        <v>161</v>
      </c>
      <c r="I33" t="s">
        <v>162</v>
      </c>
      <c r="K33" t="s">
        <v>160</v>
      </c>
      <c r="L33" t="s">
        <v>161</v>
      </c>
      <c r="M33" t="s">
        <v>162</v>
      </c>
    </row>
    <row r="34" spans="2:13" x14ac:dyDescent="0.2">
      <c r="B34" t="s">
        <v>3</v>
      </c>
      <c r="C34">
        <v>6041600</v>
      </c>
      <c r="D34">
        <v>10835</v>
      </c>
      <c r="E34">
        <v>867</v>
      </c>
      <c r="G34">
        <v>5492400</v>
      </c>
      <c r="H34">
        <v>9850</v>
      </c>
      <c r="I34">
        <v>788</v>
      </c>
      <c r="K34">
        <v>5270000</v>
      </c>
      <c r="L34">
        <v>9630</v>
      </c>
      <c r="M34">
        <v>770</v>
      </c>
    </row>
    <row r="35" spans="2:13" x14ac:dyDescent="0.2">
      <c r="B35" t="s">
        <v>14</v>
      </c>
      <c r="C35">
        <v>827900</v>
      </c>
      <c r="D35">
        <v>2258</v>
      </c>
      <c r="E35">
        <v>278</v>
      </c>
      <c r="G35">
        <v>862400</v>
      </c>
      <c r="H35">
        <v>2352</v>
      </c>
      <c r="I35">
        <v>305</v>
      </c>
      <c r="K35">
        <v>780000</v>
      </c>
      <c r="L35">
        <v>2250</v>
      </c>
      <c r="M35">
        <v>285</v>
      </c>
    </row>
    <row r="36" spans="2:13" x14ac:dyDescent="0.2">
      <c r="B36" t="s">
        <v>22</v>
      </c>
      <c r="C36">
        <v>781900</v>
      </c>
      <c r="D36">
        <v>1043</v>
      </c>
      <c r="E36">
        <v>80</v>
      </c>
      <c r="G36">
        <v>806100</v>
      </c>
      <c r="H36">
        <v>1075</v>
      </c>
      <c r="I36">
        <v>82</v>
      </c>
      <c r="K36">
        <v>767700</v>
      </c>
      <c r="L36">
        <v>1024</v>
      </c>
      <c r="M36">
        <v>78</v>
      </c>
    </row>
    <row r="37" spans="2:13" x14ac:dyDescent="0.2">
      <c r="B37" t="s">
        <v>5</v>
      </c>
      <c r="C37">
        <v>714000</v>
      </c>
      <c r="D37">
        <v>724</v>
      </c>
      <c r="E37">
        <v>44</v>
      </c>
      <c r="G37">
        <v>754800</v>
      </c>
      <c r="H37">
        <v>748</v>
      </c>
      <c r="I37">
        <v>39</v>
      </c>
      <c r="K37">
        <v>952000</v>
      </c>
      <c r="L37">
        <v>733</v>
      </c>
      <c r="M37">
        <v>38</v>
      </c>
    </row>
    <row r="38" spans="2:13" x14ac:dyDescent="0.2">
      <c r="B38" t="s">
        <v>8</v>
      </c>
      <c r="C38">
        <v>578400</v>
      </c>
      <c r="D38">
        <v>730</v>
      </c>
      <c r="E38">
        <v>72</v>
      </c>
      <c r="G38">
        <v>602500</v>
      </c>
      <c r="H38">
        <v>830</v>
      </c>
      <c r="I38">
        <v>75</v>
      </c>
      <c r="K38">
        <v>651700</v>
      </c>
      <c r="L38">
        <v>922</v>
      </c>
      <c r="M38">
        <v>92</v>
      </c>
    </row>
    <row r="39" spans="2:13" x14ac:dyDescent="0.2">
      <c r="B39" t="s">
        <v>30</v>
      </c>
      <c r="C39">
        <v>490800</v>
      </c>
      <c r="D39">
        <v>635</v>
      </c>
      <c r="E39">
        <v>60</v>
      </c>
      <c r="G39">
        <v>506000</v>
      </c>
      <c r="H39">
        <v>605</v>
      </c>
      <c r="I39">
        <v>55</v>
      </c>
      <c r="K39">
        <v>357000</v>
      </c>
      <c r="L39">
        <v>410</v>
      </c>
      <c r="M39">
        <v>35</v>
      </c>
    </row>
    <row r="40" spans="2:13" x14ac:dyDescent="0.2">
      <c r="B40" t="s">
        <v>17</v>
      </c>
      <c r="C40">
        <v>391000</v>
      </c>
      <c r="D40">
        <v>510</v>
      </c>
      <c r="E40">
        <v>52</v>
      </c>
      <c r="G40">
        <v>383300</v>
      </c>
      <c r="H40">
        <v>463</v>
      </c>
      <c r="I40">
        <v>48</v>
      </c>
      <c r="K40">
        <v>375800</v>
      </c>
      <c r="L40">
        <v>454</v>
      </c>
      <c r="M40">
        <v>36</v>
      </c>
    </row>
    <row r="41" spans="2:13" x14ac:dyDescent="0.2">
      <c r="B41" t="s">
        <v>24</v>
      </c>
      <c r="C41">
        <v>384900</v>
      </c>
      <c r="D41">
        <v>657</v>
      </c>
      <c r="E41">
        <v>40</v>
      </c>
      <c r="G41">
        <v>427700</v>
      </c>
      <c r="H41">
        <v>730</v>
      </c>
      <c r="I41">
        <v>40</v>
      </c>
      <c r="K41">
        <v>450200</v>
      </c>
      <c r="L41">
        <v>768</v>
      </c>
      <c r="M41">
        <v>40</v>
      </c>
    </row>
    <row r="42" spans="2:13" x14ac:dyDescent="0.2">
      <c r="B42" t="s">
        <v>20</v>
      </c>
      <c r="C42">
        <v>378600</v>
      </c>
      <c r="D42">
        <v>505</v>
      </c>
      <c r="E42">
        <v>54</v>
      </c>
      <c r="G42">
        <v>371200</v>
      </c>
      <c r="H42">
        <v>495</v>
      </c>
      <c r="I42">
        <v>52</v>
      </c>
      <c r="K42">
        <v>367500</v>
      </c>
      <c r="L42">
        <v>529</v>
      </c>
      <c r="M42">
        <v>43</v>
      </c>
    </row>
    <row r="43" spans="2:13" x14ac:dyDescent="0.2">
      <c r="B43" t="s">
        <v>37</v>
      </c>
      <c r="C43">
        <v>318200</v>
      </c>
      <c r="D43">
        <v>460</v>
      </c>
      <c r="E43">
        <v>48</v>
      </c>
      <c r="G43">
        <v>289300</v>
      </c>
      <c r="H43">
        <v>418</v>
      </c>
      <c r="I43">
        <v>38</v>
      </c>
      <c r="K43">
        <v>263000</v>
      </c>
      <c r="L43">
        <v>326</v>
      </c>
      <c r="M43">
        <v>32</v>
      </c>
    </row>
    <row r="44" spans="2:13" x14ac:dyDescent="0.2">
      <c r="B44" t="s">
        <v>33</v>
      </c>
      <c r="C44">
        <v>130500</v>
      </c>
      <c r="D44">
        <v>325</v>
      </c>
      <c r="E44">
        <v>28</v>
      </c>
      <c r="G44">
        <v>116500</v>
      </c>
      <c r="H44">
        <v>308</v>
      </c>
      <c r="I44">
        <v>20</v>
      </c>
      <c r="K44">
        <v>109900</v>
      </c>
      <c r="L44">
        <v>298</v>
      </c>
      <c r="M44">
        <v>20</v>
      </c>
    </row>
    <row r="45" spans="2:13" x14ac:dyDescent="0.2">
      <c r="B45" t="s">
        <v>188</v>
      </c>
      <c r="C45">
        <v>12200</v>
      </c>
      <c r="D45">
        <v>71</v>
      </c>
      <c r="E45">
        <v>5</v>
      </c>
      <c r="G45">
        <v>10200</v>
      </c>
      <c r="H45">
        <v>45</v>
      </c>
      <c r="I45">
        <v>3</v>
      </c>
      <c r="K45">
        <v>9100</v>
      </c>
      <c r="L45">
        <v>26</v>
      </c>
      <c r="M45">
        <v>2</v>
      </c>
    </row>
    <row r="46" spans="2:13" x14ac:dyDescent="0.2">
      <c r="B46" t="s">
        <v>3</v>
      </c>
      <c r="C46">
        <v>6041600</v>
      </c>
      <c r="D46">
        <v>10835</v>
      </c>
      <c r="E46">
        <v>867</v>
      </c>
      <c r="G46">
        <v>5492400</v>
      </c>
      <c r="H46">
        <v>9850</v>
      </c>
      <c r="I46">
        <v>788</v>
      </c>
      <c r="K46">
        <v>5270000</v>
      </c>
      <c r="L46">
        <v>9630</v>
      </c>
      <c r="M46">
        <v>770</v>
      </c>
    </row>
    <row r="47" spans="2:13" x14ac:dyDescent="0.2">
      <c r="B47" t="s">
        <v>14</v>
      </c>
      <c r="C47">
        <v>827900</v>
      </c>
      <c r="D47">
        <v>2258</v>
      </c>
      <c r="E47">
        <v>278</v>
      </c>
      <c r="G47">
        <v>862400</v>
      </c>
      <c r="H47">
        <v>2352</v>
      </c>
      <c r="I47">
        <v>305</v>
      </c>
      <c r="K47">
        <v>780000</v>
      </c>
      <c r="L47">
        <v>2250</v>
      </c>
      <c r="M47">
        <v>285</v>
      </c>
    </row>
    <row r="48" spans="2:13" x14ac:dyDescent="0.2">
      <c r="B48" t="s">
        <v>35</v>
      </c>
      <c r="C48">
        <v>310100</v>
      </c>
      <c r="D48">
        <v>992</v>
      </c>
      <c r="E48">
        <v>114</v>
      </c>
      <c r="G48">
        <v>326400</v>
      </c>
      <c r="H48">
        <v>1044</v>
      </c>
      <c r="I48">
        <v>120</v>
      </c>
      <c r="K48">
        <v>344600</v>
      </c>
      <c r="L48">
        <v>1078</v>
      </c>
      <c r="M48">
        <v>123</v>
      </c>
    </row>
    <row r="52" spans="2:10" x14ac:dyDescent="0.2">
      <c r="B52" s="2" t="s">
        <v>342</v>
      </c>
      <c r="G52" t="s">
        <v>338</v>
      </c>
    </row>
    <row r="53" spans="2:10" x14ac:dyDescent="0.2">
      <c r="C53">
        <v>2025</v>
      </c>
      <c r="D53">
        <v>2024</v>
      </c>
      <c r="E53">
        <v>2023</v>
      </c>
      <c r="G53" t="s">
        <v>336</v>
      </c>
      <c r="H53" t="s">
        <v>339</v>
      </c>
      <c r="I53" t="s">
        <v>340</v>
      </c>
      <c r="J53" t="s">
        <v>164</v>
      </c>
    </row>
    <row r="54" spans="2:10" x14ac:dyDescent="0.2">
      <c r="B54" t="s">
        <v>3</v>
      </c>
      <c r="C54" t="str">
        <f>MID(C34,2,1)</f>
        <v>0</v>
      </c>
      <c r="D54" t="str">
        <f>MID(G34,2,1)</f>
        <v>4</v>
      </c>
      <c r="E54" t="str">
        <f>MID(K34,2,1)</f>
        <v>2</v>
      </c>
      <c r="G54" t="str">
        <f>IF(C54=D54,"yes","")</f>
        <v/>
      </c>
      <c r="H54" t="str">
        <f>IF(D54=E54,"yes","")</f>
        <v/>
      </c>
      <c r="I54" t="str">
        <f>IF(C54=E54,"yes","")</f>
        <v/>
      </c>
    </row>
    <row r="55" spans="2:10" x14ac:dyDescent="0.2">
      <c r="B55" t="s">
        <v>14</v>
      </c>
      <c r="C55" t="str">
        <f t="shared" ref="C55:C67" si="0">MID(C35,2,1)</f>
        <v>2</v>
      </c>
      <c r="D55" t="str">
        <f t="shared" ref="D55:D67" si="1">MID(G35,2,1)</f>
        <v>6</v>
      </c>
      <c r="E55" t="str">
        <f t="shared" ref="E55:E67" si="2">MID(K35,2,1)</f>
        <v>8</v>
      </c>
      <c r="G55" t="str">
        <f t="shared" ref="G55:G67" si="3">IF(C55=D55,"yes","")</f>
        <v/>
      </c>
      <c r="H55" t="str">
        <f t="shared" ref="H55:H67" si="4">IF(D55=E55,"yes","")</f>
        <v/>
      </c>
      <c r="I55" t="str">
        <f t="shared" ref="I55:I67" si="5">IF(C55=E55,"yes","")</f>
        <v/>
      </c>
    </row>
    <row r="56" spans="2:10" x14ac:dyDescent="0.2">
      <c r="B56" t="s">
        <v>22</v>
      </c>
      <c r="C56" t="str">
        <f t="shared" si="0"/>
        <v>8</v>
      </c>
      <c r="D56" t="str">
        <f t="shared" si="1"/>
        <v>0</v>
      </c>
      <c r="E56" t="str">
        <f t="shared" si="2"/>
        <v>6</v>
      </c>
      <c r="G56" t="str">
        <f t="shared" si="3"/>
        <v/>
      </c>
      <c r="H56" t="str">
        <f t="shared" si="4"/>
        <v/>
      </c>
      <c r="I56" t="str">
        <f t="shared" si="5"/>
        <v/>
      </c>
    </row>
    <row r="57" spans="2:10" x14ac:dyDescent="0.2">
      <c r="B57" t="s">
        <v>5</v>
      </c>
      <c r="C57" t="str">
        <f t="shared" si="0"/>
        <v>1</v>
      </c>
      <c r="D57" t="str">
        <f t="shared" si="1"/>
        <v>5</v>
      </c>
      <c r="E57" t="str">
        <f t="shared" si="2"/>
        <v>5</v>
      </c>
      <c r="G57" t="str">
        <f t="shared" si="3"/>
        <v/>
      </c>
      <c r="H57" t="str">
        <f t="shared" si="4"/>
        <v>yes</v>
      </c>
      <c r="I57" t="str">
        <f t="shared" si="5"/>
        <v/>
      </c>
    </row>
    <row r="58" spans="2:10" x14ac:dyDescent="0.2">
      <c r="B58" t="s">
        <v>8</v>
      </c>
      <c r="C58" t="str">
        <f t="shared" si="0"/>
        <v>7</v>
      </c>
      <c r="D58" t="str">
        <f t="shared" si="1"/>
        <v>0</v>
      </c>
      <c r="E58" t="str">
        <f t="shared" si="2"/>
        <v>5</v>
      </c>
      <c r="G58" t="str">
        <f t="shared" si="3"/>
        <v/>
      </c>
      <c r="H58" t="str">
        <f t="shared" si="4"/>
        <v/>
      </c>
      <c r="I58" t="str">
        <f t="shared" si="5"/>
        <v/>
      </c>
    </row>
    <row r="59" spans="2:10" x14ac:dyDescent="0.2">
      <c r="B59" t="s">
        <v>30</v>
      </c>
      <c r="C59" t="str">
        <f t="shared" si="0"/>
        <v>9</v>
      </c>
      <c r="D59" t="str">
        <f t="shared" si="1"/>
        <v>0</v>
      </c>
      <c r="E59" t="str">
        <f t="shared" si="2"/>
        <v>5</v>
      </c>
      <c r="G59" t="str">
        <f t="shared" si="3"/>
        <v/>
      </c>
      <c r="H59" t="str">
        <f t="shared" si="4"/>
        <v/>
      </c>
      <c r="I59" t="str">
        <f t="shared" si="5"/>
        <v/>
      </c>
    </row>
    <row r="60" spans="2:10" x14ac:dyDescent="0.2">
      <c r="B60" t="s">
        <v>17</v>
      </c>
      <c r="C60" t="str">
        <f t="shared" si="0"/>
        <v>9</v>
      </c>
      <c r="D60" t="str">
        <f t="shared" si="1"/>
        <v>8</v>
      </c>
      <c r="E60" t="str">
        <f t="shared" si="2"/>
        <v>7</v>
      </c>
      <c r="G60" t="str">
        <f t="shared" si="3"/>
        <v/>
      </c>
      <c r="H60" t="str">
        <f t="shared" si="4"/>
        <v/>
      </c>
      <c r="I60" t="str">
        <f t="shared" si="5"/>
        <v/>
      </c>
    </row>
    <row r="61" spans="2:10" x14ac:dyDescent="0.2">
      <c r="B61" t="s">
        <v>24</v>
      </c>
      <c r="C61" t="str">
        <f t="shared" si="0"/>
        <v>8</v>
      </c>
      <c r="D61" t="str">
        <f t="shared" si="1"/>
        <v>2</v>
      </c>
      <c r="E61" t="str">
        <f t="shared" si="2"/>
        <v>5</v>
      </c>
      <c r="G61" t="str">
        <f t="shared" si="3"/>
        <v/>
      </c>
      <c r="H61" t="str">
        <f t="shared" si="4"/>
        <v/>
      </c>
      <c r="I61" t="str">
        <f t="shared" si="5"/>
        <v/>
      </c>
    </row>
    <row r="62" spans="2:10" x14ac:dyDescent="0.2">
      <c r="B62" t="s">
        <v>20</v>
      </c>
      <c r="C62" t="str">
        <f t="shared" si="0"/>
        <v>7</v>
      </c>
      <c r="D62" t="str">
        <f t="shared" si="1"/>
        <v>7</v>
      </c>
      <c r="E62" t="str">
        <f t="shared" si="2"/>
        <v>6</v>
      </c>
      <c r="G62" t="str">
        <f t="shared" si="3"/>
        <v>yes</v>
      </c>
      <c r="H62" t="str">
        <f t="shared" si="4"/>
        <v/>
      </c>
      <c r="I62" t="str">
        <f t="shared" si="5"/>
        <v/>
      </c>
    </row>
    <row r="63" spans="2:10" x14ac:dyDescent="0.2">
      <c r="B63" t="s">
        <v>37</v>
      </c>
      <c r="C63" t="str">
        <f t="shared" si="0"/>
        <v>1</v>
      </c>
      <c r="D63" t="str">
        <f t="shared" si="1"/>
        <v>8</v>
      </c>
      <c r="E63" t="str">
        <f t="shared" si="2"/>
        <v>6</v>
      </c>
      <c r="G63" t="str">
        <f t="shared" si="3"/>
        <v/>
      </c>
      <c r="H63" t="str">
        <f t="shared" si="4"/>
        <v/>
      </c>
      <c r="I63" t="str">
        <f t="shared" si="5"/>
        <v/>
      </c>
    </row>
    <row r="64" spans="2:10" x14ac:dyDescent="0.2">
      <c r="B64" t="s">
        <v>33</v>
      </c>
      <c r="C64" t="str">
        <f t="shared" si="0"/>
        <v>3</v>
      </c>
      <c r="D64" t="str">
        <f t="shared" si="1"/>
        <v>1</v>
      </c>
      <c r="E64" t="str">
        <f t="shared" si="2"/>
        <v>0</v>
      </c>
      <c r="G64" t="str">
        <f t="shared" si="3"/>
        <v/>
      </c>
      <c r="H64" t="str">
        <f t="shared" si="4"/>
        <v/>
      </c>
      <c r="I64" t="str">
        <f t="shared" si="5"/>
        <v/>
      </c>
    </row>
    <row r="65" spans="2:10" x14ac:dyDescent="0.2">
      <c r="B65" t="s">
        <v>3</v>
      </c>
      <c r="C65" t="str">
        <f t="shared" si="0"/>
        <v>2</v>
      </c>
      <c r="D65" t="str">
        <f t="shared" si="1"/>
        <v>0</v>
      </c>
      <c r="E65" t="str">
        <f t="shared" si="2"/>
        <v>1</v>
      </c>
      <c r="G65" t="str">
        <f t="shared" si="3"/>
        <v/>
      </c>
      <c r="H65" t="str">
        <f t="shared" si="4"/>
        <v/>
      </c>
      <c r="I65" t="str">
        <f t="shared" si="5"/>
        <v/>
      </c>
    </row>
    <row r="66" spans="2:10" x14ac:dyDescent="0.2">
      <c r="B66" t="s">
        <v>14</v>
      </c>
      <c r="C66" t="str">
        <f t="shared" si="0"/>
        <v>0</v>
      </c>
      <c r="D66" t="str">
        <f t="shared" si="1"/>
        <v>4</v>
      </c>
      <c r="E66" t="str">
        <f t="shared" si="2"/>
        <v>2</v>
      </c>
      <c r="G66" t="str">
        <f t="shared" si="3"/>
        <v/>
      </c>
      <c r="H66" t="str">
        <f t="shared" si="4"/>
        <v/>
      </c>
      <c r="I66" t="str">
        <f t="shared" si="5"/>
        <v/>
      </c>
    </row>
    <row r="67" spans="2:10" x14ac:dyDescent="0.2">
      <c r="B67" t="s">
        <v>35</v>
      </c>
      <c r="C67" t="str">
        <f t="shared" si="0"/>
        <v>2</v>
      </c>
      <c r="D67" t="str">
        <f t="shared" si="1"/>
        <v>6</v>
      </c>
      <c r="E67" t="str">
        <f t="shared" si="2"/>
        <v>8</v>
      </c>
      <c r="G67" t="str">
        <f t="shared" si="3"/>
        <v/>
      </c>
      <c r="H67" t="str">
        <f t="shared" si="4"/>
        <v/>
      </c>
      <c r="I67" t="str">
        <f t="shared" si="5"/>
        <v/>
      </c>
    </row>
    <row r="68" spans="2:10" x14ac:dyDescent="0.2">
      <c r="F68" t="s">
        <v>337</v>
      </c>
      <c r="G68">
        <f>COUNTIF(G54:G67,"yes")</f>
        <v>1</v>
      </c>
      <c r="H68">
        <f>COUNTIF(H54:H67,"yes")</f>
        <v>1</v>
      </c>
      <c r="I68">
        <f>COUNTIF(I54:I67,"yes")</f>
        <v>0</v>
      </c>
      <c r="J68">
        <f>SUM(G68:I68)</f>
        <v>2</v>
      </c>
    </row>
    <row r="70" spans="2:10" x14ac:dyDescent="0.2">
      <c r="F70" t="s">
        <v>341</v>
      </c>
      <c r="G70">
        <f>1 - _xlfn.BINOM.DIST(G68,COUNTA($B$54:$B$67),0.1,TRUE)</f>
        <v>0.41537085948432995</v>
      </c>
      <c r="H70">
        <f>1 - _xlfn.BINOM.DIST(H68,COUNTA($B$54:$B$67),0.1,TRUE)</f>
        <v>0.41537085948432995</v>
      </c>
      <c r="I70">
        <f>1 - _xlfn.BINOM.DIST(I68,COUNTA($B$54:$B$67),0.1,TRUE)</f>
        <v>0.77123207545039008</v>
      </c>
      <c r="J70">
        <f>1 - _xlfn.BINOM.DIST(J68,COUNTA($B$54:$B$67) * 3,0.1,TRUE)</f>
        <v>0.80489234517306341</v>
      </c>
    </row>
    <row r="72" spans="2:10" x14ac:dyDescent="0.2">
      <c r="G72" t="s">
        <v>343</v>
      </c>
    </row>
    <row r="75" spans="2:10" x14ac:dyDescent="0.2">
      <c r="B75" t="s">
        <v>347</v>
      </c>
    </row>
    <row r="77" spans="2:10" x14ac:dyDescent="0.2">
      <c r="C77" t="s">
        <v>336</v>
      </c>
      <c r="D77" t="s">
        <v>339</v>
      </c>
    </row>
    <row r="78" spans="2:10" x14ac:dyDescent="0.2">
      <c r="B78" t="s">
        <v>3</v>
      </c>
      <c r="C78" t="str">
        <f>IF(D34=H34,"yes","")</f>
        <v/>
      </c>
      <c r="D78" t="str">
        <f>IF(H34=L34,"yes","")</f>
        <v/>
      </c>
    </row>
    <row r="79" spans="2:10" x14ac:dyDescent="0.2">
      <c r="B79" t="s">
        <v>14</v>
      </c>
      <c r="C79" t="str">
        <f t="shared" ref="C79:C91" si="6">IF(D35=H35,"yes","")</f>
        <v/>
      </c>
      <c r="D79" t="str">
        <f t="shared" ref="D79:D91" si="7">IF(H35=L35,"yes","")</f>
        <v/>
      </c>
    </row>
    <row r="80" spans="2:10" x14ac:dyDescent="0.2">
      <c r="B80" t="s">
        <v>22</v>
      </c>
      <c r="C80" t="str">
        <f t="shared" si="6"/>
        <v/>
      </c>
      <c r="D80" t="str">
        <f t="shared" si="7"/>
        <v/>
      </c>
    </row>
    <row r="81" spans="2:4" x14ac:dyDescent="0.2">
      <c r="B81" t="s">
        <v>5</v>
      </c>
      <c r="C81" t="str">
        <f t="shared" si="6"/>
        <v/>
      </c>
      <c r="D81" t="str">
        <f t="shared" si="7"/>
        <v/>
      </c>
    </row>
    <row r="82" spans="2:4" x14ac:dyDescent="0.2">
      <c r="B82" t="s">
        <v>8</v>
      </c>
      <c r="C82" t="str">
        <f t="shared" si="6"/>
        <v/>
      </c>
      <c r="D82" t="str">
        <f t="shared" si="7"/>
        <v/>
      </c>
    </row>
    <row r="83" spans="2:4" x14ac:dyDescent="0.2">
      <c r="B83" t="s">
        <v>30</v>
      </c>
      <c r="C83" t="str">
        <f t="shared" si="6"/>
        <v/>
      </c>
      <c r="D83" t="str">
        <f t="shared" si="7"/>
        <v/>
      </c>
    </row>
    <row r="84" spans="2:4" x14ac:dyDescent="0.2">
      <c r="B84" t="s">
        <v>17</v>
      </c>
      <c r="C84" t="str">
        <f t="shared" si="6"/>
        <v/>
      </c>
      <c r="D84" t="str">
        <f t="shared" si="7"/>
        <v/>
      </c>
    </row>
    <row r="85" spans="2:4" x14ac:dyDescent="0.2">
      <c r="B85" t="s">
        <v>24</v>
      </c>
      <c r="C85" t="str">
        <f t="shared" si="6"/>
        <v/>
      </c>
      <c r="D85" t="str">
        <f t="shared" si="7"/>
        <v/>
      </c>
    </row>
    <row r="86" spans="2:4" x14ac:dyDescent="0.2">
      <c r="B86" t="s">
        <v>20</v>
      </c>
      <c r="C86" t="str">
        <f t="shared" si="6"/>
        <v/>
      </c>
      <c r="D86" t="str">
        <f t="shared" si="7"/>
        <v/>
      </c>
    </row>
    <row r="87" spans="2:4" x14ac:dyDescent="0.2">
      <c r="B87" t="s">
        <v>37</v>
      </c>
      <c r="C87" t="str">
        <f t="shared" si="6"/>
        <v/>
      </c>
      <c r="D87" t="str">
        <f t="shared" si="7"/>
        <v/>
      </c>
    </row>
    <row r="88" spans="2:4" x14ac:dyDescent="0.2">
      <c r="B88" t="s">
        <v>33</v>
      </c>
      <c r="C88" t="str">
        <f t="shared" si="6"/>
        <v/>
      </c>
      <c r="D88" t="str">
        <f t="shared" si="7"/>
        <v/>
      </c>
    </row>
    <row r="89" spans="2:4" x14ac:dyDescent="0.2">
      <c r="B89" t="s">
        <v>3</v>
      </c>
      <c r="C89" t="str">
        <f t="shared" si="6"/>
        <v/>
      </c>
      <c r="D89" t="str">
        <f t="shared" si="7"/>
        <v/>
      </c>
    </row>
    <row r="90" spans="2:4" x14ac:dyDescent="0.2">
      <c r="B90" t="s">
        <v>14</v>
      </c>
      <c r="C90" t="str">
        <f t="shared" si="6"/>
        <v/>
      </c>
      <c r="D90" t="str">
        <f t="shared" si="7"/>
        <v/>
      </c>
    </row>
    <row r="91" spans="2:4" x14ac:dyDescent="0.2">
      <c r="B91" t="s">
        <v>35</v>
      </c>
      <c r="C91" t="str">
        <f t="shared" si="6"/>
        <v/>
      </c>
      <c r="D91" t="str">
        <f t="shared" si="7"/>
        <v/>
      </c>
    </row>
    <row r="92" spans="2:4" x14ac:dyDescent="0.2">
      <c r="B92" t="s">
        <v>337</v>
      </c>
      <c r="C92">
        <f>COUNTIF(C78:C91,"yes")</f>
        <v>0</v>
      </c>
      <c r="D92">
        <f>COUNTIF(D78:D91,"yes")</f>
        <v>0</v>
      </c>
    </row>
    <row r="94" spans="2:4" x14ac:dyDescent="0.2">
      <c r="C94" t="s">
        <v>344</v>
      </c>
    </row>
    <row r="98" spans="2:4" x14ac:dyDescent="0.2">
      <c r="B98" t="s">
        <v>351</v>
      </c>
    </row>
    <row r="100" spans="2:4" x14ac:dyDescent="0.2">
      <c r="C100" t="s">
        <v>336</v>
      </c>
      <c r="D100" t="s">
        <v>339</v>
      </c>
    </row>
    <row r="101" spans="2:4" x14ac:dyDescent="0.2">
      <c r="B101" t="s">
        <v>3</v>
      </c>
      <c r="C101" t="str">
        <f>IF(E34=I34,"yes","")</f>
        <v/>
      </c>
      <c r="D101" t="str">
        <f>IF(I34=M34,"yes","")</f>
        <v/>
      </c>
    </row>
    <row r="102" spans="2:4" x14ac:dyDescent="0.2">
      <c r="B102" t="s">
        <v>14</v>
      </c>
      <c r="C102" t="str">
        <f t="shared" ref="C102:C114" si="8">IF(E35=I35,"yes","")</f>
        <v/>
      </c>
      <c r="D102" t="str">
        <f t="shared" ref="D102:D114" si="9">IF(I35=M35,"yes","")</f>
        <v/>
      </c>
    </row>
    <row r="103" spans="2:4" x14ac:dyDescent="0.2">
      <c r="B103" t="s">
        <v>22</v>
      </c>
      <c r="C103" t="str">
        <f t="shared" si="8"/>
        <v/>
      </c>
      <c r="D103" t="str">
        <f t="shared" si="9"/>
        <v/>
      </c>
    </row>
    <row r="104" spans="2:4" x14ac:dyDescent="0.2">
      <c r="B104" t="s">
        <v>5</v>
      </c>
      <c r="C104" t="str">
        <f t="shared" si="8"/>
        <v/>
      </c>
      <c r="D104" t="str">
        <f t="shared" si="9"/>
        <v/>
      </c>
    </row>
    <row r="105" spans="2:4" x14ac:dyDescent="0.2">
      <c r="B105" t="s">
        <v>8</v>
      </c>
      <c r="C105" t="str">
        <f t="shared" si="8"/>
        <v/>
      </c>
      <c r="D105" t="str">
        <f t="shared" si="9"/>
        <v/>
      </c>
    </row>
    <row r="106" spans="2:4" x14ac:dyDescent="0.2">
      <c r="B106" t="s">
        <v>30</v>
      </c>
      <c r="C106" t="str">
        <f t="shared" si="8"/>
        <v/>
      </c>
      <c r="D106" t="str">
        <f t="shared" si="9"/>
        <v/>
      </c>
    </row>
    <row r="107" spans="2:4" x14ac:dyDescent="0.2">
      <c r="B107" t="s">
        <v>17</v>
      </c>
      <c r="C107" t="str">
        <f t="shared" si="8"/>
        <v/>
      </c>
      <c r="D107" t="str">
        <f t="shared" si="9"/>
        <v/>
      </c>
    </row>
    <row r="108" spans="2:4" x14ac:dyDescent="0.2">
      <c r="B108" t="s">
        <v>24</v>
      </c>
      <c r="C108" t="str">
        <f t="shared" si="8"/>
        <v>yes</v>
      </c>
      <c r="D108" t="str">
        <f t="shared" si="9"/>
        <v>yes</v>
      </c>
    </row>
    <row r="109" spans="2:4" x14ac:dyDescent="0.2">
      <c r="B109" t="s">
        <v>20</v>
      </c>
      <c r="C109" t="str">
        <f t="shared" si="8"/>
        <v/>
      </c>
      <c r="D109" t="str">
        <f t="shared" si="9"/>
        <v/>
      </c>
    </row>
    <row r="110" spans="2:4" x14ac:dyDescent="0.2">
      <c r="B110" t="s">
        <v>37</v>
      </c>
      <c r="C110" t="str">
        <f t="shared" si="8"/>
        <v/>
      </c>
      <c r="D110" t="str">
        <f t="shared" si="9"/>
        <v/>
      </c>
    </row>
    <row r="111" spans="2:4" x14ac:dyDescent="0.2">
      <c r="B111" t="s">
        <v>33</v>
      </c>
      <c r="C111" t="str">
        <f t="shared" si="8"/>
        <v/>
      </c>
      <c r="D111" t="str">
        <f t="shared" si="9"/>
        <v>yes</v>
      </c>
    </row>
    <row r="112" spans="2:4" x14ac:dyDescent="0.2">
      <c r="B112" t="s">
        <v>3</v>
      </c>
      <c r="C112" t="str">
        <f t="shared" si="8"/>
        <v/>
      </c>
      <c r="D112" t="str">
        <f t="shared" si="9"/>
        <v/>
      </c>
    </row>
    <row r="113" spans="2:4" x14ac:dyDescent="0.2">
      <c r="B113" t="s">
        <v>14</v>
      </c>
      <c r="C113" t="str">
        <f t="shared" si="8"/>
        <v/>
      </c>
      <c r="D113" t="str">
        <f t="shared" si="9"/>
        <v/>
      </c>
    </row>
    <row r="114" spans="2:4" x14ac:dyDescent="0.2">
      <c r="B114" t="s">
        <v>35</v>
      </c>
      <c r="C114" t="str">
        <f t="shared" si="8"/>
        <v/>
      </c>
      <c r="D114" t="str">
        <f t="shared" si="9"/>
        <v/>
      </c>
    </row>
    <row r="115" spans="2:4" x14ac:dyDescent="0.2">
      <c r="B115" t="s">
        <v>337</v>
      </c>
      <c r="C115">
        <f>COUNTIF(C101:C114,"yes")</f>
        <v>1</v>
      </c>
      <c r="D115">
        <f>COUNTIF(D101:D114,"yes")</f>
        <v>2</v>
      </c>
    </row>
    <row r="117" spans="2:4" x14ac:dyDescent="0.2">
      <c r="C117" t="s">
        <v>362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ACA9-A868-F44B-A214-9D61B45352D9}">
  <sheetPr>
    <tabColor theme="5" tint="0.59999389629810485"/>
  </sheetPr>
  <dimension ref="A1:J95"/>
  <sheetViews>
    <sheetView topLeftCell="A51" workbookViewId="0">
      <selection activeCell="C96" sqref="C96"/>
    </sheetView>
  </sheetViews>
  <sheetFormatPr baseColWidth="10" defaultRowHeight="16" x14ac:dyDescent="0.2"/>
  <sheetData>
    <row r="1" spans="1:10" x14ac:dyDescent="0.2">
      <c r="A1" s="2" t="s">
        <v>425</v>
      </c>
    </row>
    <row r="3" spans="1:10" x14ac:dyDescent="0.2">
      <c r="A3" s="1" t="s">
        <v>423</v>
      </c>
      <c r="E3" s="1" t="s">
        <v>426</v>
      </c>
      <c r="I3" s="1" t="s">
        <v>430</v>
      </c>
    </row>
    <row r="4" spans="1:10" x14ac:dyDescent="0.2">
      <c r="A4" s="28">
        <v>2019</v>
      </c>
      <c r="E4" s="28">
        <v>2018</v>
      </c>
      <c r="F4" s="26"/>
      <c r="I4" s="28">
        <v>2017</v>
      </c>
      <c r="J4" s="26"/>
    </row>
    <row r="5" spans="1:10" x14ac:dyDescent="0.2">
      <c r="A5" s="26" t="s">
        <v>17</v>
      </c>
      <c r="B5" s="27">
        <v>12000</v>
      </c>
      <c r="E5" s="26" t="s">
        <v>17</v>
      </c>
      <c r="F5" s="27">
        <v>12000</v>
      </c>
      <c r="I5" s="26" t="s">
        <v>17</v>
      </c>
      <c r="J5" s="27">
        <v>10000</v>
      </c>
    </row>
    <row r="6" spans="1:10" x14ac:dyDescent="0.2">
      <c r="A6" s="26" t="s">
        <v>281</v>
      </c>
      <c r="B6" s="27">
        <v>10800</v>
      </c>
      <c r="E6" s="26" t="s">
        <v>281</v>
      </c>
      <c r="F6" s="27">
        <v>10000</v>
      </c>
      <c r="I6" s="26" t="s">
        <v>281</v>
      </c>
      <c r="J6" s="27">
        <v>9000</v>
      </c>
    </row>
    <row r="7" spans="1:10" x14ac:dyDescent="0.2">
      <c r="A7" s="26" t="s">
        <v>24</v>
      </c>
      <c r="B7" s="27">
        <v>4000</v>
      </c>
      <c r="E7" s="26" t="s">
        <v>20</v>
      </c>
      <c r="F7" s="27">
        <v>4000</v>
      </c>
      <c r="I7" s="26" t="s">
        <v>20</v>
      </c>
      <c r="J7" s="27">
        <v>5000</v>
      </c>
    </row>
    <row r="8" spans="1:10" x14ac:dyDescent="0.2">
      <c r="A8" s="26" t="s">
        <v>20</v>
      </c>
      <c r="B8" s="27">
        <v>2200</v>
      </c>
      <c r="E8" s="26" t="s">
        <v>24</v>
      </c>
      <c r="F8" s="27">
        <v>3000</v>
      </c>
      <c r="I8" s="26" t="s">
        <v>282</v>
      </c>
      <c r="J8" s="27">
        <v>5000</v>
      </c>
    </row>
    <row r="9" spans="1:10" x14ac:dyDescent="0.2">
      <c r="A9" s="26" t="s">
        <v>9</v>
      </c>
      <c r="B9" s="27">
        <v>1500</v>
      </c>
      <c r="E9" s="26" t="s">
        <v>282</v>
      </c>
      <c r="F9" s="27">
        <v>2000</v>
      </c>
      <c r="I9" s="26" t="s">
        <v>424</v>
      </c>
      <c r="J9" s="27">
        <v>3000</v>
      </c>
    </row>
    <row r="10" spans="1:10" x14ac:dyDescent="0.2">
      <c r="A10" s="26" t="s">
        <v>46</v>
      </c>
      <c r="B10" s="27">
        <v>1400</v>
      </c>
      <c r="E10" s="26" t="s">
        <v>424</v>
      </c>
      <c r="F10" s="27">
        <v>2000</v>
      </c>
      <c r="I10" s="26" t="s">
        <v>46</v>
      </c>
      <c r="J10" s="27">
        <v>2000</v>
      </c>
    </row>
    <row r="11" spans="1:10" x14ac:dyDescent="0.2">
      <c r="A11" s="26" t="s">
        <v>57</v>
      </c>
      <c r="B11" s="27">
        <v>1400</v>
      </c>
      <c r="E11" s="26" t="s">
        <v>57</v>
      </c>
      <c r="F11" s="27">
        <v>1000</v>
      </c>
      <c r="I11" s="26" t="s">
        <v>24</v>
      </c>
      <c r="J11" s="27">
        <v>2000</v>
      </c>
    </row>
    <row r="12" spans="1:10" x14ac:dyDescent="0.2">
      <c r="A12" s="26" t="s">
        <v>282</v>
      </c>
      <c r="B12" s="27">
        <v>1300</v>
      </c>
      <c r="E12" s="26" t="s">
        <v>9</v>
      </c>
      <c r="F12" s="27">
        <v>1000</v>
      </c>
      <c r="I12" s="26" t="s">
        <v>57</v>
      </c>
      <c r="J12" s="27">
        <v>1000</v>
      </c>
    </row>
    <row r="13" spans="1:10" x14ac:dyDescent="0.2">
      <c r="A13" s="26" t="s">
        <v>67</v>
      </c>
      <c r="B13" s="27">
        <v>1200</v>
      </c>
      <c r="E13" s="26" t="s">
        <v>46</v>
      </c>
      <c r="F13" s="27">
        <v>1000</v>
      </c>
      <c r="I13" s="26" t="s">
        <v>9</v>
      </c>
      <c r="J13" s="27">
        <v>1000</v>
      </c>
    </row>
    <row r="14" spans="1:10" x14ac:dyDescent="0.2">
      <c r="A14" s="26" t="s">
        <v>63</v>
      </c>
      <c r="B14" s="27">
        <v>1100</v>
      </c>
      <c r="E14" s="26" t="s">
        <v>67</v>
      </c>
      <c r="F14" s="27">
        <v>1000</v>
      </c>
      <c r="I14" s="26" t="s">
        <v>102</v>
      </c>
      <c r="J14" s="27">
        <v>-1000</v>
      </c>
    </row>
    <row r="15" spans="1:10" x14ac:dyDescent="0.2">
      <c r="A15" s="26" t="s">
        <v>14</v>
      </c>
      <c r="B15" s="27">
        <v>-16000</v>
      </c>
      <c r="E15" s="26" t="s">
        <v>63</v>
      </c>
      <c r="F15" s="27">
        <v>1000</v>
      </c>
      <c r="I15" s="26" t="s">
        <v>71</v>
      </c>
      <c r="J15" s="27">
        <v>-1000</v>
      </c>
    </row>
    <row r="16" spans="1:10" x14ac:dyDescent="0.2">
      <c r="A16" s="26" t="s">
        <v>35</v>
      </c>
      <c r="B16" s="27">
        <v>-7000</v>
      </c>
      <c r="E16" s="26" t="s">
        <v>55</v>
      </c>
      <c r="F16" s="27">
        <v>1000</v>
      </c>
      <c r="I16" s="26" t="s">
        <v>427</v>
      </c>
      <c r="J16" s="27">
        <v>-1000</v>
      </c>
    </row>
    <row r="17" spans="1:10" x14ac:dyDescent="0.2">
      <c r="A17" s="26" t="s">
        <v>48</v>
      </c>
      <c r="B17" s="27">
        <v>-5500</v>
      </c>
      <c r="E17" s="26" t="s">
        <v>14</v>
      </c>
      <c r="F17" s="27">
        <v>-15000</v>
      </c>
      <c r="G17" s="26"/>
      <c r="H17" s="26"/>
      <c r="I17" s="26" t="s">
        <v>217</v>
      </c>
      <c r="J17" s="27">
        <v>-2000</v>
      </c>
    </row>
    <row r="18" spans="1:10" x14ac:dyDescent="0.2">
      <c r="A18" s="26" t="s">
        <v>11</v>
      </c>
      <c r="B18" s="27">
        <v>-4200</v>
      </c>
      <c r="E18" s="26" t="s">
        <v>48</v>
      </c>
      <c r="F18" s="27">
        <v>-7000</v>
      </c>
      <c r="G18" s="29"/>
      <c r="I18" s="26" t="s">
        <v>187</v>
      </c>
      <c r="J18" s="27">
        <v>-2000</v>
      </c>
    </row>
    <row r="19" spans="1:10" x14ac:dyDescent="0.2">
      <c r="A19" s="26" t="s">
        <v>327</v>
      </c>
      <c r="B19" s="27">
        <v>-2100</v>
      </c>
      <c r="E19" s="26" t="s">
        <v>35</v>
      </c>
      <c r="F19" s="27">
        <v>-5000</v>
      </c>
      <c r="G19" s="29"/>
      <c r="I19" s="26" t="s">
        <v>48</v>
      </c>
      <c r="J19" s="27">
        <v>-3000</v>
      </c>
    </row>
    <row r="20" spans="1:10" x14ac:dyDescent="0.2">
      <c r="A20" s="26" t="s">
        <v>284</v>
      </c>
      <c r="B20" s="27">
        <v>-2000</v>
      </c>
      <c r="E20" s="26" t="s">
        <v>327</v>
      </c>
      <c r="F20" s="27">
        <v>-4000</v>
      </c>
      <c r="G20" s="29"/>
      <c r="I20" s="26" t="s">
        <v>30</v>
      </c>
      <c r="J20" s="27">
        <v>-4000</v>
      </c>
    </row>
    <row r="21" spans="1:10" x14ac:dyDescent="0.2">
      <c r="A21" s="26" t="s">
        <v>30</v>
      </c>
      <c r="B21" s="27">
        <v>-1800</v>
      </c>
      <c r="E21" s="26" t="s">
        <v>30</v>
      </c>
      <c r="F21" s="27">
        <v>-3000</v>
      </c>
      <c r="G21" s="29"/>
      <c r="I21" s="26" t="s">
        <v>284</v>
      </c>
      <c r="J21" s="27">
        <v>-4000</v>
      </c>
    </row>
    <row r="22" spans="1:10" x14ac:dyDescent="0.2">
      <c r="A22" s="26" t="s">
        <v>187</v>
      </c>
      <c r="B22" s="27">
        <v>-1400</v>
      </c>
      <c r="E22" s="26" t="s">
        <v>284</v>
      </c>
      <c r="F22" s="27">
        <v>-3000</v>
      </c>
      <c r="G22" s="29"/>
      <c r="I22" s="26" t="s">
        <v>327</v>
      </c>
      <c r="J22" s="27">
        <v>-6000</v>
      </c>
    </row>
    <row r="23" spans="1:10" x14ac:dyDescent="0.2">
      <c r="A23" s="26" t="s">
        <v>71</v>
      </c>
      <c r="B23" s="27">
        <v>-1200</v>
      </c>
      <c r="E23" s="26" t="s">
        <v>187</v>
      </c>
      <c r="F23" s="27">
        <v>-2000</v>
      </c>
      <c r="G23" s="29"/>
      <c r="I23" s="26" t="s">
        <v>35</v>
      </c>
      <c r="J23" s="27">
        <v>-7000</v>
      </c>
    </row>
    <row r="24" spans="1:10" x14ac:dyDescent="0.2">
      <c r="A24" s="26" t="s">
        <v>217</v>
      </c>
      <c r="B24" s="27">
        <v>-1000</v>
      </c>
      <c r="E24" s="26" t="s">
        <v>71</v>
      </c>
      <c r="F24" s="27">
        <v>-1000</v>
      </c>
      <c r="G24" s="29"/>
      <c r="I24" s="26" t="s">
        <v>14</v>
      </c>
      <c r="J24" s="27">
        <v>-10000</v>
      </c>
    </row>
    <row r="25" spans="1:10" x14ac:dyDescent="0.2">
      <c r="E25" s="26" t="s">
        <v>217</v>
      </c>
      <c r="F25" s="27">
        <v>-1000</v>
      </c>
      <c r="G25" s="29"/>
    </row>
    <row r="26" spans="1:10" x14ac:dyDescent="0.2">
      <c r="G26" s="29"/>
    </row>
    <row r="31" spans="1:10" x14ac:dyDescent="0.2">
      <c r="A31" t="s">
        <v>378</v>
      </c>
      <c r="B31" t="s">
        <v>431</v>
      </c>
    </row>
    <row r="32" spans="1:10" x14ac:dyDescent="0.2">
      <c r="A32" s="27">
        <v>12000</v>
      </c>
      <c r="B32">
        <v>0</v>
      </c>
    </row>
    <row r="33" spans="1:2" x14ac:dyDescent="0.2">
      <c r="A33" s="27">
        <v>10800</v>
      </c>
      <c r="B33">
        <v>8</v>
      </c>
    </row>
    <row r="34" spans="1:2" x14ac:dyDescent="0.2">
      <c r="A34" s="27">
        <v>4000</v>
      </c>
      <c r="B34">
        <v>0</v>
      </c>
    </row>
    <row r="35" spans="1:2" x14ac:dyDescent="0.2">
      <c r="A35" s="27">
        <v>2200</v>
      </c>
      <c r="B35">
        <v>2</v>
      </c>
    </row>
    <row r="36" spans="1:2" x14ac:dyDescent="0.2">
      <c r="A36" s="27">
        <v>1500</v>
      </c>
      <c r="B36">
        <v>5</v>
      </c>
    </row>
    <row r="37" spans="1:2" x14ac:dyDescent="0.2">
      <c r="A37" s="27">
        <v>1400</v>
      </c>
      <c r="B37">
        <v>4</v>
      </c>
    </row>
    <row r="38" spans="1:2" x14ac:dyDescent="0.2">
      <c r="A38" s="27">
        <v>1400</v>
      </c>
      <c r="B38">
        <v>4</v>
      </c>
    </row>
    <row r="39" spans="1:2" x14ac:dyDescent="0.2">
      <c r="A39" s="27">
        <v>1300</v>
      </c>
      <c r="B39">
        <v>3</v>
      </c>
    </row>
    <row r="40" spans="1:2" x14ac:dyDescent="0.2">
      <c r="A40" s="27">
        <v>1200</v>
      </c>
      <c r="B40">
        <v>2</v>
      </c>
    </row>
    <row r="41" spans="1:2" x14ac:dyDescent="0.2">
      <c r="A41" s="27">
        <v>1100</v>
      </c>
      <c r="B41">
        <v>1</v>
      </c>
    </row>
    <row r="42" spans="1:2" x14ac:dyDescent="0.2">
      <c r="A42" s="27">
        <v>-16000</v>
      </c>
      <c r="B42">
        <v>0</v>
      </c>
    </row>
    <row r="43" spans="1:2" x14ac:dyDescent="0.2">
      <c r="A43" s="27">
        <v>-7000</v>
      </c>
      <c r="B43">
        <v>0</v>
      </c>
    </row>
    <row r="44" spans="1:2" x14ac:dyDescent="0.2">
      <c r="A44" s="27">
        <v>-5500</v>
      </c>
      <c r="B44">
        <v>5</v>
      </c>
    </row>
    <row r="45" spans="1:2" x14ac:dyDescent="0.2">
      <c r="A45" s="27">
        <v>-4200</v>
      </c>
      <c r="B45">
        <v>2</v>
      </c>
    </row>
    <row r="46" spans="1:2" x14ac:dyDescent="0.2">
      <c r="A46" s="27">
        <v>-2100</v>
      </c>
      <c r="B46">
        <v>1</v>
      </c>
    </row>
    <row r="47" spans="1:2" x14ac:dyDescent="0.2">
      <c r="A47" s="27">
        <v>-2000</v>
      </c>
      <c r="B47">
        <v>0</v>
      </c>
    </row>
    <row r="48" spans="1:2" x14ac:dyDescent="0.2">
      <c r="A48" s="27">
        <v>-1800</v>
      </c>
      <c r="B48">
        <v>8</v>
      </c>
    </row>
    <row r="49" spans="1:2" x14ac:dyDescent="0.2">
      <c r="A49" s="27">
        <v>-1400</v>
      </c>
      <c r="B49">
        <v>4</v>
      </c>
    </row>
    <row r="50" spans="1:2" x14ac:dyDescent="0.2">
      <c r="A50" s="27">
        <v>-1200</v>
      </c>
      <c r="B50">
        <v>2</v>
      </c>
    </row>
    <row r="51" spans="1:2" x14ac:dyDescent="0.2">
      <c r="A51" s="27">
        <v>-1000</v>
      </c>
      <c r="B51">
        <v>0</v>
      </c>
    </row>
    <row r="52" spans="1:2" x14ac:dyDescent="0.2">
      <c r="A52" s="27">
        <v>12000</v>
      </c>
      <c r="B52">
        <v>2</v>
      </c>
    </row>
    <row r="53" spans="1:2" x14ac:dyDescent="0.2">
      <c r="A53" s="27">
        <v>10000</v>
      </c>
      <c r="B53">
        <v>0</v>
      </c>
    </row>
    <row r="54" spans="1:2" x14ac:dyDescent="0.2">
      <c r="A54" s="27">
        <v>4000</v>
      </c>
      <c r="B54">
        <v>4</v>
      </c>
    </row>
    <row r="55" spans="1:2" x14ac:dyDescent="0.2">
      <c r="A55" s="27">
        <v>3000</v>
      </c>
      <c r="B55">
        <v>3</v>
      </c>
    </row>
    <row r="56" spans="1:2" x14ac:dyDescent="0.2">
      <c r="A56" s="27">
        <v>2000</v>
      </c>
      <c r="B56">
        <v>2</v>
      </c>
    </row>
    <row r="57" spans="1:2" x14ac:dyDescent="0.2">
      <c r="A57" s="27">
        <v>2000</v>
      </c>
      <c r="B57">
        <v>1</v>
      </c>
    </row>
    <row r="58" spans="1:2" x14ac:dyDescent="0.2">
      <c r="A58" s="27">
        <v>1000</v>
      </c>
      <c r="B58">
        <v>1</v>
      </c>
    </row>
    <row r="59" spans="1:2" x14ac:dyDescent="0.2">
      <c r="A59" s="27">
        <v>1000</v>
      </c>
      <c r="B59">
        <v>1</v>
      </c>
    </row>
    <row r="60" spans="1:2" x14ac:dyDescent="0.2">
      <c r="A60" s="27">
        <v>1000</v>
      </c>
      <c r="B60">
        <v>1</v>
      </c>
    </row>
    <row r="61" spans="1:2" x14ac:dyDescent="0.2">
      <c r="A61" s="27">
        <v>1000</v>
      </c>
      <c r="B61">
        <v>1</v>
      </c>
    </row>
    <row r="62" spans="1:2" x14ac:dyDescent="0.2">
      <c r="A62" s="27">
        <v>1000</v>
      </c>
      <c r="B62">
        <v>1</v>
      </c>
    </row>
    <row r="63" spans="1:2" x14ac:dyDescent="0.2">
      <c r="A63" s="27">
        <v>1000</v>
      </c>
      <c r="B63">
        <v>1</v>
      </c>
    </row>
    <row r="64" spans="1:2" x14ac:dyDescent="0.2">
      <c r="A64" s="27">
        <v>-15000</v>
      </c>
      <c r="B64">
        <v>5</v>
      </c>
    </row>
    <row r="65" spans="1:2" x14ac:dyDescent="0.2">
      <c r="A65" s="27">
        <v>-7000</v>
      </c>
      <c r="B65">
        <v>7</v>
      </c>
    </row>
    <row r="66" spans="1:2" x14ac:dyDescent="0.2">
      <c r="A66" s="27">
        <v>-5000</v>
      </c>
      <c r="B66">
        <v>5</v>
      </c>
    </row>
    <row r="67" spans="1:2" x14ac:dyDescent="0.2">
      <c r="A67" s="27">
        <v>-4000</v>
      </c>
      <c r="B67">
        <v>4</v>
      </c>
    </row>
    <row r="68" spans="1:2" x14ac:dyDescent="0.2">
      <c r="A68" s="27">
        <v>-3000</v>
      </c>
      <c r="B68">
        <v>3</v>
      </c>
    </row>
    <row r="69" spans="1:2" x14ac:dyDescent="0.2">
      <c r="A69" s="27">
        <v>-3000</v>
      </c>
      <c r="B69">
        <v>3</v>
      </c>
    </row>
    <row r="70" spans="1:2" x14ac:dyDescent="0.2">
      <c r="A70" s="27">
        <v>-2000</v>
      </c>
      <c r="B70">
        <v>2</v>
      </c>
    </row>
    <row r="71" spans="1:2" x14ac:dyDescent="0.2">
      <c r="A71" s="27">
        <v>-1000</v>
      </c>
      <c r="B71">
        <v>1</v>
      </c>
    </row>
    <row r="72" spans="1:2" x14ac:dyDescent="0.2">
      <c r="A72" s="27">
        <v>-1000</v>
      </c>
      <c r="B72">
        <v>1</v>
      </c>
    </row>
    <row r="73" spans="1:2" x14ac:dyDescent="0.2">
      <c r="A73" s="27">
        <v>10000</v>
      </c>
      <c r="B73">
        <v>0</v>
      </c>
    </row>
    <row r="74" spans="1:2" x14ac:dyDescent="0.2">
      <c r="A74" s="27">
        <v>9000</v>
      </c>
      <c r="B74">
        <v>9</v>
      </c>
    </row>
    <row r="75" spans="1:2" x14ac:dyDescent="0.2">
      <c r="A75" s="27">
        <v>5000</v>
      </c>
      <c r="B75">
        <v>5</v>
      </c>
    </row>
    <row r="76" spans="1:2" x14ac:dyDescent="0.2">
      <c r="A76" s="27">
        <v>5000</v>
      </c>
      <c r="B76">
        <v>5</v>
      </c>
    </row>
    <row r="77" spans="1:2" x14ac:dyDescent="0.2">
      <c r="A77" s="27">
        <v>3000</v>
      </c>
      <c r="B77">
        <v>3</v>
      </c>
    </row>
    <row r="78" spans="1:2" x14ac:dyDescent="0.2">
      <c r="A78" s="27">
        <v>2000</v>
      </c>
      <c r="B78">
        <v>2</v>
      </c>
    </row>
    <row r="79" spans="1:2" x14ac:dyDescent="0.2">
      <c r="A79" s="27">
        <v>2000</v>
      </c>
      <c r="B79">
        <v>2</v>
      </c>
    </row>
    <row r="80" spans="1:2" x14ac:dyDescent="0.2">
      <c r="A80" s="27">
        <v>1000</v>
      </c>
      <c r="B80">
        <v>1</v>
      </c>
    </row>
    <row r="81" spans="1:6" x14ac:dyDescent="0.2">
      <c r="A81" s="27">
        <v>1000</v>
      </c>
      <c r="B81">
        <v>1</v>
      </c>
    </row>
    <row r="82" spans="1:6" x14ac:dyDescent="0.2">
      <c r="A82" s="27">
        <v>-1000</v>
      </c>
      <c r="B82">
        <v>1</v>
      </c>
    </row>
    <row r="83" spans="1:6" x14ac:dyDescent="0.2">
      <c r="A83" s="27">
        <v>-1000</v>
      </c>
      <c r="B83">
        <v>1</v>
      </c>
    </row>
    <row r="84" spans="1:6" x14ac:dyDescent="0.2">
      <c r="A84" s="27">
        <v>-1000</v>
      </c>
      <c r="B84">
        <v>1</v>
      </c>
    </row>
    <row r="85" spans="1:6" x14ac:dyDescent="0.2">
      <c r="A85" s="27">
        <v>-2000</v>
      </c>
      <c r="B85">
        <v>2</v>
      </c>
    </row>
    <row r="86" spans="1:6" x14ac:dyDescent="0.2">
      <c r="A86" s="27">
        <v>-2000</v>
      </c>
      <c r="B86">
        <v>2</v>
      </c>
    </row>
    <row r="87" spans="1:6" x14ac:dyDescent="0.2">
      <c r="A87" s="27">
        <v>-3000</v>
      </c>
      <c r="B87">
        <v>3</v>
      </c>
    </row>
    <row r="88" spans="1:6" x14ac:dyDescent="0.2">
      <c r="A88" s="27">
        <v>-4000</v>
      </c>
      <c r="B88">
        <v>4</v>
      </c>
    </row>
    <row r="89" spans="1:6" x14ac:dyDescent="0.2">
      <c r="A89" s="27">
        <v>-4000</v>
      </c>
      <c r="B89">
        <v>4</v>
      </c>
    </row>
    <row r="90" spans="1:6" x14ac:dyDescent="0.2">
      <c r="A90" s="27">
        <v>-6000</v>
      </c>
      <c r="B90">
        <v>6</v>
      </c>
    </row>
    <row r="91" spans="1:6" x14ac:dyDescent="0.2">
      <c r="A91" s="27">
        <v>-7000</v>
      </c>
      <c r="B91">
        <v>7</v>
      </c>
    </row>
    <row r="92" spans="1:6" x14ac:dyDescent="0.2">
      <c r="A92" s="27">
        <v>-10000</v>
      </c>
      <c r="B92">
        <v>1</v>
      </c>
    </row>
    <row r="94" spans="1:6" x14ac:dyDescent="0.2">
      <c r="C94" t="s">
        <v>356</v>
      </c>
      <c r="D94" t="s">
        <v>428</v>
      </c>
      <c r="E94" t="s">
        <v>377</v>
      </c>
      <c r="F94" t="s">
        <v>341</v>
      </c>
    </row>
    <row r="95" spans="1:6" x14ac:dyDescent="0.2">
      <c r="B95" t="s">
        <v>433</v>
      </c>
      <c r="C95" cm="1">
        <f t="array" ref="C95">SUMPRODUCT(--ISODD(+B32:B92))</f>
        <v>32</v>
      </c>
      <c r="D95">
        <f>COUNTA(B32:B92)</f>
        <v>61</v>
      </c>
      <c r="E95" s="30">
        <f>C95/D95</f>
        <v>0.52459016393442626</v>
      </c>
      <c r="F95">
        <f>1-_xlfn.BINOM.DIST(C95-1, D95, 0.5, TRUE)</f>
        <v>0.399076313652859</v>
      </c>
    </row>
  </sheetData>
  <hyperlinks>
    <hyperlink ref="I3" r:id="rId1" xr:uid="{12588F75-5A18-0B41-8473-D69D7CBBA4F9}"/>
    <hyperlink ref="E3" r:id="rId2" xr:uid="{A4091C19-B109-094F-A562-A03FF1C60F7E}"/>
    <hyperlink ref="A3" r:id="rId3" xr:uid="{64F322B5-99DE-8D46-AC90-E12F9C47657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C90C-A7BF-7C42-8B06-ACB830656342}">
  <sheetPr>
    <tabColor theme="5" tint="0.59999389629810485"/>
  </sheetPr>
  <dimension ref="A1:C44"/>
  <sheetViews>
    <sheetView topLeftCell="A2" workbookViewId="0">
      <selection activeCell="B168" sqref="B168"/>
    </sheetView>
  </sheetViews>
  <sheetFormatPr baseColWidth="10" defaultRowHeight="16" x14ac:dyDescent="0.2"/>
  <sheetData>
    <row r="1" spans="1:3" x14ac:dyDescent="0.2">
      <c r="A1" t="s">
        <v>224</v>
      </c>
    </row>
    <row r="4" spans="1:3" x14ac:dyDescent="0.2">
      <c r="B4" t="s">
        <v>222</v>
      </c>
      <c r="C4" t="s">
        <v>223</v>
      </c>
    </row>
    <row r="5" spans="1:3" x14ac:dyDescent="0.2">
      <c r="A5" t="s">
        <v>14</v>
      </c>
      <c r="B5">
        <v>-10800</v>
      </c>
      <c r="C5">
        <v>-13500</v>
      </c>
    </row>
    <row r="6" spans="1:3" x14ac:dyDescent="0.2">
      <c r="A6" t="s">
        <v>35</v>
      </c>
      <c r="B6">
        <v>-7500</v>
      </c>
      <c r="C6">
        <v>-6500</v>
      </c>
    </row>
    <row r="7" spans="1:3" x14ac:dyDescent="0.2">
      <c r="A7" t="s">
        <v>8</v>
      </c>
      <c r="B7">
        <v>-1600</v>
      </c>
      <c r="C7">
        <v>-3200</v>
      </c>
    </row>
    <row r="8" spans="1:3" x14ac:dyDescent="0.2">
      <c r="A8" t="s">
        <v>48</v>
      </c>
      <c r="B8">
        <v>-8500</v>
      </c>
      <c r="C8">
        <v>-3000</v>
      </c>
    </row>
    <row r="9" spans="1:3" x14ac:dyDescent="0.2">
      <c r="A9" t="s">
        <v>187</v>
      </c>
      <c r="B9">
        <v>-1800</v>
      </c>
      <c r="C9">
        <v>-1200</v>
      </c>
    </row>
    <row r="10" spans="1:3" x14ac:dyDescent="0.2">
      <c r="A10" t="s">
        <v>12</v>
      </c>
      <c r="B10">
        <v>-2400</v>
      </c>
      <c r="C10">
        <v>-1000</v>
      </c>
    </row>
    <row r="11" spans="1:3" x14ac:dyDescent="0.2">
      <c r="A11" t="s">
        <v>27</v>
      </c>
      <c r="B11">
        <v>-400</v>
      </c>
      <c r="C11">
        <v>-800</v>
      </c>
    </row>
    <row r="12" spans="1:3" x14ac:dyDescent="0.2">
      <c r="A12" t="s">
        <v>213</v>
      </c>
      <c r="B12">
        <v>-800</v>
      </c>
      <c r="C12">
        <v>-700</v>
      </c>
    </row>
    <row r="13" spans="1:3" x14ac:dyDescent="0.2">
      <c r="A13" t="s">
        <v>83</v>
      </c>
      <c r="B13">
        <v>-400</v>
      </c>
      <c r="C13">
        <v>-500</v>
      </c>
    </row>
    <row r="14" spans="1:3" x14ac:dyDescent="0.2">
      <c r="A14" t="s">
        <v>5</v>
      </c>
      <c r="B14">
        <v>-100</v>
      </c>
      <c r="C14">
        <v>-300</v>
      </c>
    </row>
    <row r="15" spans="1:3" x14ac:dyDescent="0.2">
      <c r="A15" t="s">
        <v>95</v>
      </c>
      <c r="B15">
        <v>-200</v>
      </c>
      <c r="C15">
        <v>-300</v>
      </c>
    </row>
    <row r="16" spans="1:3" x14ac:dyDescent="0.2">
      <c r="A16" t="s">
        <v>102</v>
      </c>
      <c r="B16">
        <v>-200</v>
      </c>
      <c r="C16">
        <v>-300</v>
      </c>
    </row>
    <row r="17" spans="1:3" x14ac:dyDescent="0.2">
      <c r="A17" t="s">
        <v>217</v>
      </c>
      <c r="B17">
        <v>-400</v>
      </c>
      <c r="C17">
        <v>-200</v>
      </c>
    </row>
    <row r="18" spans="1:3" x14ac:dyDescent="0.2">
      <c r="A18" t="s">
        <v>210</v>
      </c>
      <c r="B18">
        <v>-200</v>
      </c>
      <c r="C18">
        <v>-200</v>
      </c>
    </row>
    <row r="19" spans="1:3" x14ac:dyDescent="0.2">
      <c r="A19" t="s">
        <v>98</v>
      </c>
      <c r="B19">
        <v>-200</v>
      </c>
      <c r="C19">
        <v>-200</v>
      </c>
    </row>
    <row r="20" spans="1:3" x14ac:dyDescent="0.2">
      <c r="A20" t="s">
        <v>71</v>
      </c>
      <c r="B20">
        <v>-600</v>
      </c>
      <c r="C20">
        <v>-100</v>
      </c>
    </row>
    <row r="21" spans="1:3" x14ac:dyDescent="0.2">
      <c r="A21" t="s">
        <v>214</v>
      </c>
      <c r="B21">
        <v>-100</v>
      </c>
      <c r="C21">
        <v>-100</v>
      </c>
    </row>
    <row r="22" spans="1:3" x14ac:dyDescent="0.2">
      <c r="A22" t="s">
        <v>221</v>
      </c>
      <c r="B22">
        <v>-100</v>
      </c>
      <c r="C22">
        <v>-100</v>
      </c>
    </row>
    <row r="23" spans="1:3" x14ac:dyDescent="0.2">
      <c r="A23" t="s">
        <v>106</v>
      </c>
      <c r="B23">
        <v>-100</v>
      </c>
      <c r="C23">
        <v>-100</v>
      </c>
    </row>
    <row r="24" spans="1:3" x14ac:dyDescent="0.2">
      <c r="A24" t="s">
        <v>117</v>
      </c>
      <c r="B24">
        <v>-100</v>
      </c>
      <c r="C24">
        <v>-100</v>
      </c>
    </row>
    <row r="25" spans="1:3" x14ac:dyDescent="0.2">
      <c r="A25" t="s">
        <v>17</v>
      </c>
      <c r="B25">
        <v>3800</v>
      </c>
      <c r="C25">
        <v>5200</v>
      </c>
    </row>
    <row r="26" spans="1:3" x14ac:dyDescent="0.2">
      <c r="A26" t="s">
        <v>33</v>
      </c>
      <c r="B26">
        <v>5200</v>
      </c>
      <c r="C26">
        <v>4500</v>
      </c>
    </row>
    <row r="27" spans="1:3" x14ac:dyDescent="0.2">
      <c r="A27" t="s">
        <v>9</v>
      </c>
      <c r="B27">
        <v>2900</v>
      </c>
      <c r="C27">
        <v>3200</v>
      </c>
    </row>
    <row r="28" spans="1:3" x14ac:dyDescent="0.2">
      <c r="A28" t="s">
        <v>3</v>
      </c>
      <c r="B28">
        <v>1500</v>
      </c>
      <c r="C28">
        <v>2100</v>
      </c>
    </row>
    <row r="29" spans="1:3" x14ac:dyDescent="0.2">
      <c r="A29" t="s">
        <v>24</v>
      </c>
      <c r="B29">
        <v>2200</v>
      </c>
      <c r="C29">
        <v>1800</v>
      </c>
    </row>
    <row r="30" spans="1:3" x14ac:dyDescent="0.2">
      <c r="A30" t="s">
        <v>20</v>
      </c>
      <c r="B30">
        <v>1200</v>
      </c>
      <c r="C30">
        <v>1600</v>
      </c>
    </row>
    <row r="31" spans="1:3" x14ac:dyDescent="0.2">
      <c r="A31" t="s">
        <v>63</v>
      </c>
      <c r="B31">
        <v>1000</v>
      </c>
      <c r="C31">
        <v>1200</v>
      </c>
    </row>
    <row r="32" spans="1:3" x14ac:dyDescent="0.2">
      <c r="A32" t="s">
        <v>30</v>
      </c>
      <c r="B32">
        <v>500</v>
      </c>
      <c r="C32">
        <v>1000</v>
      </c>
    </row>
    <row r="33" spans="1:3" x14ac:dyDescent="0.2">
      <c r="A33" t="s">
        <v>67</v>
      </c>
      <c r="B33">
        <v>1400</v>
      </c>
      <c r="C33">
        <v>800</v>
      </c>
    </row>
    <row r="34" spans="1:3" x14ac:dyDescent="0.2">
      <c r="A34" t="s">
        <v>57</v>
      </c>
      <c r="B34">
        <v>800</v>
      </c>
      <c r="C34">
        <v>700</v>
      </c>
    </row>
    <row r="35" spans="1:3" x14ac:dyDescent="0.2">
      <c r="A35" t="s">
        <v>37</v>
      </c>
      <c r="B35">
        <v>300</v>
      </c>
      <c r="C35">
        <v>600</v>
      </c>
    </row>
    <row r="36" spans="1:3" x14ac:dyDescent="0.2">
      <c r="A36" t="s">
        <v>46</v>
      </c>
      <c r="B36">
        <v>1100</v>
      </c>
      <c r="C36">
        <v>600</v>
      </c>
    </row>
    <row r="37" spans="1:3" x14ac:dyDescent="0.2">
      <c r="A37" t="s">
        <v>22</v>
      </c>
      <c r="B37">
        <v>200</v>
      </c>
      <c r="C37">
        <v>400</v>
      </c>
    </row>
    <row r="38" spans="1:3" x14ac:dyDescent="0.2">
      <c r="A38" t="s">
        <v>55</v>
      </c>
      <c r="B38">
        <v>200</v>
      </c>
      <c r="C38">
        <v>400</v>
      </c>
    </row>
    <row r="39" spans="1:3" x14ac:dyDescent="0.2">
      <c r="A39" t="s">
        <v>73</v>
      </c>
      <c r="B39">
        <v>300</v>
      </c>
      <c r="C39">
        <v>400</v>
      </c>
    </row>
    <row r="40" spans="1:3" x14ac:dyDescent="0.2">
      <c r="A40" t="s">
        <v>145</v>
      </c>
      <c r="B40">
        <v>200</v>
      </c>
      <c r="C40">
        <v>200</v>
      </c>
    </row>
    <row r="41" spans="1:3" x14ac:dyDescent="0.2">
      <c r="A41" t="s">
        <v>188</v>
      </c>
      <c r="B41">
        <v>200</v>
      </c>
      <c r="C41">
        <v>200</v>
      </c>
    </row>
    <row r="42" spans="1:3" x14ac:dyDescent="0.2">
      <c r="A42" t="s">
        <v>189</v>
      </c>
      <c r="B42">
        <v>200</v>
      </c>
      <c r="C42">
        <v>200</v>
      </c>
    </row>
    <row r="43" spans="1:3" x14ac:dyDescent="0.2">
      <c r="A43" t="s">
        <v>174</v>
      </c>
      <c r="B43">
        <v>100</v>
      </c>
      <c r="C43">
        <v>100</v>
      </c>
    </row>
    <row r="44" spans="1:3" x14ac:dyDescent="0.2">
      <c r="A44" t="s">
        <v>114</v>
      </c>
      <c r="B44">
        <v>100</v>
      </c>
      <c r="C44">
        <v>100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9D898-2A26-714E-8FD6-03A1E800818B}">
  <sheetPr>
    <tabColor theme="5" tint="0.59999389629810485"/>
  </sheetPr>
  <dimension ref="A1:B24"/>
  <sheetViews>
    <sheetView workbookViewId="0"/>
  </sheetViews>
  <sheetFormatPr baseColWidth="10" defaultRowHeight="16" x14ac:dyDescent="0.2"/>
  <sheetData>
    <row r="1" spans="1:2" x14ac:dyDescent="0.2">
      <c r="A1" t="s">
        <v>190</v>
      </c>
    </row>
    <row r="2" spans="1:2" x14ac:dyDescent="0.2">
      <c r="A2" t="s">
        <v>194</v>
      </c>
    </row>
    <row r="4" spans="1:2" x14ac:dyDescent="0.2">
      <c r="A4" t="s">
        <v>1</v>
      </c>
      <c r="B4" t="s">
        <v>192</v>
      </c>
    </row>
    <row r="5" spans="1:2" x14ac:dyDescent="0.2">
      <c r="A5" t="s">
        <v>14</v>
      </c>
      <c r="B5">
        <v>-15200</v>
      </c>
    </row>
    <row r="6" spans="1:2" x14ac:dyDescent="0.2">
      <c r="A6" t="s">
        <v>8</v>
      </c>
      <c r="B6">
        <v>-9500</v>
      </c>
    </row>
    <row r="7" spans="1:2" x14ac:dyDescent="0.2">
      <c r="A7" t="s">
        <v>35</v>
      </c>
      <c r="B7">
        <v>-4300</v>
      </c>
    </row>
    <row r="8" spans="1:2" x14ac:dyDescent="0.2">
      <c r="A8" t="s">
        <v>27</v>
      </c>
      <c r="B8">
        <v>-1200</v>
      </c>
    </row>
    <row r="9" spans="1:2" x14ac:dyDescent="0.2">
      <c r="A9" t="s">
        <v>48</v>
      </c>
      <c r="B9">
        <v>-1000</v>
      </c>
    </row>
    <row r="10" spans="1:2" x14ac:dyDescent="0.2">
      <c r="A10" t="s">
        <v>187</v>
      </c>
      <c r="B10">
        <v>-800</v>
      </c>
    </row>
    <row r="11" spans="1:2" x14ac:dyDescent="0.2">
      <c r="A11" t="s">
        <v>83</v>
      </c>
      <c r="B11">
        <v>-600</v>
      </c>
    </row>
    <row r="12" spans="1:2" x14ac:dyDescent="0.2">
      <c r="A12" t="s">
        <v>158</v>
      </c>
      <c r="B12">
        <v>-400</v>
      </c>
    </row>
    <row r="13" spans="1:2" x14ac:dyDescent="0.2">
      <c r="A13" t="s">
        <v>102</v>
      </c>
      <c r="B13">
        <v>-300</v>
      </c>
    </row>
    <row r="14" spans="1:2" x14ac:dyDescent="0.2">
      <c r="A14" t="s">
        <v>95</v>
      </c>
      <c r="B14">
        <v>-300</v>
      </c>
    </row>
    <row r="15" spans="1:2" x14ac:dyDescent="0.2">
      <c r="A15" t="s">
        <v>33</v>
      </c>
      <c r="B15">
        <v>6700</v>
      </c>
    </row>
    <row r="16" spans="1:2" x14ac:dyDescent="0.2">
      <c r="A16" t="s">
        <v>3</v>
      </c>
      <c r="B16">
        <v>3800</v>
      </c>
    </row>
    <row r="17" spans="1:2" x14ac:dyDescent="0.2">
      <c r="A17" t="s">
        <v>9</v>
      </c>
      <c r="B17">
        <v>3500</v>
      </c>
    </row>
    <row r="18" spans="1:2" x14ac:dyDescent="0.2">
      <c r="A18" t="s">
        <v>20</v>
      </c>
      <c r="B18">
        <v>3200</v>
      </c>
    </row>
    <row r="19" spans="1:2" x14ac:dyDescent="0.2">
      <c r="A19" t="s">
        <v>17</v>
      </c>
      <c r="B19">
        <v>2500</v>
      </c>
    </row>
    <row r="20" spans="1:2" x14ac:dyDescent="0.2">
      <c r="A20" t="s">
        <v>37</v>
      </c>
      <c r="B20">
        <v>2200</v>
      </c>
    </row>
    <row r="21" spans="1:2" x14ac:dyDescent="0.2">
      <c r="A21" t="s">
        <v>24</v>
      </c>
      <c r="B21">
        <v>1500</v>
      </c>
    </row>
    <row r="22" spans="1:2" x14ac:dyDescent="0.2">
      <c r="A22" t="s">
        <v>63</v>
      </c>
      <c r="B22">
        <v>1200</v>
      </c>
    </row>
    <row r="23" spans="1:2" x14ac:dyDescent="0.2">
      <c r="A23" t="s">
        <v>67</v>
      </c>
      <c r="B23">
        <v>800</v>
      </c>
    </row>
    <row r="24" spans="1:2" x14ac:dyDescent="0.2">
      <c r="A24" t="s">
        <v>5</v>
      </c>
      <c r="B24">
        <v>400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DB004-0F91-BD45-A941-D98D0E6F615E}">
  <sheetPr>
    <tabColor theme="5" tint="0.59999389629810485"/>
  </sheetPr>
  <dimension ref="A1:E64"/>
  <sheetViews>
    <sheetView workbookViewId="0"/>
  </sheetViews>
  <sheetFormatPr baseColWidth="10" defaultRowHeight="16" x14ac:dyDescent="0.2"/>
  <cols>
    <col min="3" max="4" width="16.5" customWidth="1"/>
    <col min="5" max="5" width="12.1640625" bestFit="1" customWidth="1"/>
  </cols>
  <sheetData>
    <row r="1" spans="1:5" x14ac:dyDescent="0.2">
      <c r="A1" t="s">
        <v>195</v>
      </c>
    </row>
    <row r="5" spans="1:5" s="10" customFormat="1" ht="68" x14ac:dyDescent="0.2">
      <c r="A5" s="10" t="s">
        <v>1</v>
      </c>
      <c r="B5" s="10" t="s">
        <v>196</v>
      </c>
      <c r="C5" s="10" t="s">
        <v>197</v>
      </c>
      <c r="E5" s="10" t="s">
        <v>218</v>
      </c>
    </row>
    <row r="6" spans="1:5" x14ac:dyDescent="0.2">
      <c r="A6" t="s">
        <v>33</v>
      </c>
      <c r="B6">
        <v>9800</v>
      </c>
      <c r="C6">
        <v>63</v>
      </c>
      <c r="E6" s="9">
        <f>ABS(C6*1000/B6)</f>
        <v>6.4285714285714288</v>
      </c>
    </row>
    <row r="7" spans="1:5" x14ac:dyDescent="0.2">
      <c r="A7" t="s">
        <v>3</v>
      </c>
      <c r="B7">
        <v>7500</v>
      </c>
      <c r="C7">
        <v>43.7</v>
      </c>
      <c r="E7" s="9">
        <f t="shared" ref="E7:E64" si="0">ABS(C7*1000/B7)</f>
        <v>5.8266666666666671</v>
      </c>
    </row>
    <row r="8" spans="1:5" x14ac:dyDescent="0.2">
      <c r="A8" t="s">
        <v>37</v>
      </c>
      <c r="B8">
        <v>3600</v>
      </c>
      <c r="C8">
        <v>20.7</v>
      </c>
      <c r="E8" s="9">
        <f t="shared" si="0"/>
        <v>5.75</v>
      </c>
    </row>
    <row r="9" spans="1:5" x14ac:dyDescent="0.2">
      <c r="A9" t="s">
        <v>24</v>
      </c>
      <c r="B9">
        <v>3000</v>
      </c>
      <c r="C9">
        <v>16.8</v>
      </c>
      <c r="E9" s="9">
        <f t="shared" si="0"/>
        <v>5.6</v>
      </c>
    </row>
    <row r="10" spans="1:5" x14ac:dyDescent="0.2">
      <c r="A10" t="s">
        <v>71</v>
      </c>
      <c r="B10">
        <v>2400</v>
      </c>
      <c r="C10">
        <v>18.399999999999999</v>
      </c>
      <c r="E10" s="9">
        <f t="shared" si="0"/>
        <v>7.666666666666667</v>
      </c>
    </row>
    <row r="11" spans="1:5" x14ac:dyDescent="0.2">
      <c r="A11" t="s">
        <v>9</v>
      </c>
      <c r="B11">
        <v>1600</v>
      </c>
      <c r="C11">
        <v>8.9</v>
      </c>
      <c r="E11" s="9">
        <f t="shared" si="0"/>
        <v>5.5625</v>
      </c>
    </row>
    <row r="12" spans="1:5" x14ac:dyDescent="0.2">
      <c r="A12" t="s">
        <v>67</v>
      </c>
      <c r="B12">
        <v>1400</v>
      </c>
      <c r="C12">
        <v>8.1</v>
      </c>
      <c r="E12" s="9">
        <f t="shared" si="0"/>
        <v>5.7857142857142856</v>
      </c>
    </row>
    <row r="13" spans="1:5" x14ac:dyDescent="0.2">
      <c r="A13" t="s">
        <v>63</v>
      </c>
      <c r="B13">
        <v>1200</v>
      </c>
      <c r="C13">
        <v>7.7</v>
      </c>
      <c r="E13" s="9">
        <f t="shared" si="0"/>
        <v>6.416666666666667</v>
      </c>
    </row>
    <row r="14" spans="1:5" x14ac:dyDescent="0.2">
      <c r="A14" t="s">
        <v>20</v>
      </c>
      <c r="B14">
        <v>1000</v>
      </c>
      <c r="C14">
        <v>5.7</v>
      </c>
      <c r="E14" s="9">
        <f t="shared" si="0"/>
        <v>5.7</v>
      </c>
    </row>
    <row r="15" spans="1:5" x14ac:dyDescent="0.2">
      <c r="A15" t="s">
        <v>17</v>
      </c>
      <c r="B15">
        <v>1000</v>
      </c>
      <c r="C15">
        <v>5.6</v>
      </c>
      <c r="E15" s="9">
        <f t="shared" si="0"/>
        <v>5.6</v>
      </c>
    </row>
    <row r="16" spans="1:5" x14ac:dyDescent="0.2">
      <c r="A16" t="s">
        <v>12</v>
      </c>
      <c r="B16">
        <v>800</v>
      </c>
      <c r="C16">
        <v>5.3</v>
      </c>
      <c r="E16" s="9">
        <f t="shared" si="0"/>
        <v>6.625</v>
      </c>
    </row>
    <row r="17" spans="1:5" x14ac:dyDescent="0.2">
      <c r="A17" t="s">
        <v>5</v>
      </c>
      <c r="B17">
        <v>600</v>
      </c>
      <c r="C17">
        <v>3.1</v>
      </c>
      <c r="E17" s="9">
        <f t="shared" si="0"/>
        <v>5.166666666666667</v>
      </c>
    </row>
    <row r="18" spans="1:5" x14ac:dyDescent="0.2">
      <c r="A18" t="s">
        <v>188</v>
      </c>
      <c r="B18">
        <v>500</v>
      </c>
      <c r="C18">
        <v>4.3</v>
      </c>
      <c r="E18" s="9">
        <f t="shared" si="0"/>
        <v>8.6</v>
      </c>
    </row>
    <row r="19" spans="1:5" x14ac:dyDescent="0.2">
      <c r="A19" t="s">
        <v>198</v>
      </c>
      <c r="B19">
        <v>450</v>
      </c>
      <c r="C19">
        <v>4.2</v>
      </c>
      <c r="E19" s="9">
        <f t="shared" si="0"/>
        <v>9.3333333333333339</v>
      </c>
    </row>
    <row r="20" spans="1:5" x14ac:dyDescent="0.2">
      <c r="A20" t="s">
        <v>199</v>
      </c>
      <c r="B20">
        <v>350</v>
      </c>
      <c r="C20">
        <v>2.8</v>
      </c>
      <c r="E20" s="9">
        <f t="shared" si="0"/>
        <v>8</v>
      </c>
    </row>
    <row r="21" spans="1:5" x14ac:dyDescent="0.2">
      <c r="A21" t="s">
        <v>200</v>
      </c>
      <c r="B21">
        <v>300</v>
      </c>
      <c r="C21">
        <v>2.4</v>
      </c>
      <c r="E21" s="9">
        <f t="shared" si="0"/>
        <v>8</v>
      </c>
    </row>
    <row r="22" spans="1:5" x14ac:dyDescent="0.2">
      <c r="A22" t="s">
        <v>201</v>
      </c>
      <c r="B22">
        <v>250</v>
      </c>
      <c r="C22">
        <v>2.6</v>
      </c>
      <c r="E22" s="9">
        <f t="shared" si="0"/>
        <v>10.4</v>
      </c>
    </row>
    <row r="23" spans="1:5" x14ac:dyDescent="0.2">
      <c r="A23" t="s">
        <v>73</v>
      </c>
      <c r="B23">
        <v>200</v>
      </c>
      <c r="C23">
        <v>11</v>
      </c>
      <c r="E23" s="9">
        <f t="shared" si="0"/>
        <v>55</v>
      </c>
    </row>
    <row r="24" spans="1:5" x14ac:dyDescent="0.2">
      <c r="A24" t="s">
        <v>202</v>
      </c>
      <c r="B24">
        <v>200</v>
      </c>
      <c r="C24">
        <v>3.7</v>
      </c>
      <c r="E24" s="9">
        <f t="shared" si="0"/>
        <v>18.5</v>
      </c>
    </row>
    <row r="25" spans="1:5" x14ac:dyDescent="0.2">
      <c r="A25" t="s">
        <v>57</v>
      </c>
      <c r="B25">
        <v>150</v>
      </c>
      <c r="C25">
        <v>0.9</v>
      </c>
      <c r="E25" s="9">
        <f t="shared" si="0"/>
        <v>6</v>
      </c>
    </row>
    <row r="26" spans="1:5" x14ac:dyDescent="0.2">
      <c r="A26" t="s">
        <v>203</v>
      </c>
      <c r="B26">
        <v>150</v>
      </c>
      <c r="C26">
        <v>1.6</v>
      </c>
      <c r="E26" s="9">
        <f t="shared" si="0"/>
        <v>10.666666666666666</v>
      </c>
    </row>
    <row r="27" spans="1:5" x14ac:dyDescent="0.2">
      <c r="A27" t="s">
        <v>145</v>
      </c>
      <c r="B27">
        <v>100</v>
      </c>
      <c r="C27">
        <v>0.6</v>
      </c>
      <c r="E27" s="9">
        <f t="shared" si="0"/>
        <v>6</v>
      </c>
    </row>
    <row r="28" spans="1:5" x14ac:dyDescent="0.2">
      <c r="A28" t="s">
        <v>204</v>
      </c>
      <c r="B28">
        <v>100</v>
      </c>
      <c r="C28">
        <v>0.6</v>
      </c>
      <c r="E28" s="9">
        <f t="shared" si="0"/>
        <v>6</v>
      </c>
    </row>
    <row r="29" spans="1:5" x14ac:dyDescent="0.2">
      <c r="A29" t="s">
        <v>114</v>
      </c>
      <c r="B29">
        <v>100</v>
      </c>
      <c r="C29">
        <v>0.9</v>
      </c>
      <c r="E29" s="9">
        <f t="shared" si="0"/>
        <v>9</v>
      </c>
    </row>
    <row r="30" spans="1:5" x14ac:dyDescent="0.2">
      <c r="A30" t="s">
        <v>189</v>
      </c>
      <c r="B30">
        <v>100</v>
      </c>
      <c r="C30">
        <v>0.5</v>
      </c>
      <c r="E30" s="9">
        <f t="shared" si="0"/>
        <v>5</v>
      </c>
    </row>
    <row r="31" spans="1:5" x14ac:dyDescent="0.2">
      <c r="A31" t="s">
        <v>149</v>
      </c>
      <c r="B31">
        <v>50</v>
      </c>
      <c r="C31">
        <v>0.3</v>
      </c>
      <c r="E31" s="9">
        <f t="shared" si="0"/>
        <v>6</v>
      </c>
    </row>
    <row r="32" spans="1:5" x14ac:dyDescent="0.2">
      <c r="A32" t="s">
        <v>205</v>
      </c>
      <c r="B32">
        <v>50</v>
      </c>
      <c r="C32">
        <v>0.4</v>
      </c>
      <c r="E32" s="9">
        <f t="shared" si="0"/>
        <v>8</v>
      </c>
    </row>
    <row r="33" spans="1:5" x14ac:dyDescent="0.2">
      <c r="A33" t="s">
        <v>206</v>
      </c>
      <c r="B33">
        <v>50</v>
      </c>
      <c r="C33">
        <v>1</v>
      </c>
      <c r="E33" s="9">
        <f t="shared" si="0"/>
        <v>20</v>
      </c>
    </row>
    <row r="34" spans="1:5" x14ac:dyDescent="0.2">
      <c r="A34" t="s">
        <v>207</v>
      </c>
      <c r="B34">
        <v>50</v>
      </c>
      <c r="C34">
        <v>0.3</v>
      </c>
      <c r="E34" s="9">
        <f t="shared" si="0"/>
        <v>6</v>
      </c>
    </row>
    <row r="35" spans="1:5" x14ac:dyDescent="0.2">
      <c r="A35" t="s">
        <v>104</v>
      </c>
      <c r="B35">
        <v>50</v>
      </c>
      <c r="C35">
        <v>0.3</v>
      </c>
      <c r="E35" s="9">
        <f t="shared" si="0"/>
        <v>6</v>
      </c>
    </row>
    <row r="36" spans="1:5" x14ac:dyDescent="0.2">
      <c r="A36" t="s">
        <v>208</v>
      </c>
      <c r="B36">
        <v>50</v>
      </c>
      <c r="C36">
        <v>1</v>
      </c>
      <c r="E36" s="9">
        <f t="shared" si="0"/>
        <v>20</v>
      </c>
    </row>
    <row r="37" spans="1:5" x14ac:dyDescent="0.2">
      <c r="A37" t="s">
        <v>154</v>
      </c>
      <c r="B37">
        <v>-50</v>
      </c>
      <c r="C37">
        <v>0.4</v>
      </c>
      <c r="E37" s="9">
        <f t="shared" si="0"/>
        <v>8</v>
      </c>
    </row>
    <row r="38" spans="1:5" x14ac:dyDescent="0.2">
      <c r="A38" t="s">
        <v>209</v>
      </c>
      <c r="B38">
        <v>-50</v>
      </c>
      <c r="C38">
        <v>0.6</v>
      </c>
      <c r="E38" s="9">
        <f t="shared" si="0"/>
        <v>12</v>
      </c>
    </row>
    <row r="39" spans="1:5" x14ac:dyDescent="0.2">
      <c r="A39" t="s">
        <v>119</v>
      </c>
      <c r="B39">
        <v>-50</v>
      </c>
      <c r="C39">
        <v>0.3</v>
      </c>
      <c r="E39" s="9">
        <f t="shared" si="0"/>
        <v>6</v>
      </c>
    </row>
    <row r="40" spans="1:5" x14ac:dyDescent="0.2">
      <c r="A40" t="s">
        <v>76</v>
      </c>
      <c r="B40">
        <v>-100</v>
      </c>
      <c r="C40">
        <v>0.8</v>
      </c>
      <c r="E40" s="9">
        <f t="shared" si="0"/>
        <v>8</v>
      </c>
    </row>
    <row r="41" spans="1:5" x14ac:dyDescent="0.2">
      <c r="A41" t="s">
        <v>158</v>
      </c>
      <c r="B41">
        <v>-100</v>
      </c>
      <c r="C41">
        <v>0.7</v>
      </c>
      <c r="E41" s="9">
        <f t="shared" si="0"/>
        <v>7</v>
      </c>
    </row>
    <row r="42" spans="1:5" x14ac:dyDescent="0.2">
      <c r="A42" t="s">
        <v>69</v>
      </c>
      <c r="B42">
        <v>-100</v>
      </c>
      <c r="C42">
        <v>0.6</v>
      </c>
      <c r="E42" s="9">
        <f t="shared" si="0"/>
        <v>6</v>
      </c>
    </row>
    <row r="43" spans="1:5" x14ac:dyDescent="0.2">
      <c r="A43" t="s">
        <v>210</v>
      </c>
      <c r="B43">
        <v>-100</v>
      </c>
      <c r="C43">
        <v>0.7</v>
      </c>
      <c r="E43" s="9">
        <f t="shared" si="0"/>
        <v>7</v>
      </c>
    </row>
    <row r="44" spans="1:5" x14ac:dyDescent="0.2">
      <c r="A44" t="s">
        <v>211</v>
      </c>
      <c r="B44">
        <v>-100</v>
      </c>
      <c r="C44">
        <v>0.5</v>
      </c>
      <c r="E44" s="9">
        <f t="shared" si="0"/>
        <v>5</v>
      </c>
    </row>
    <row r="45" spans="1:5" x14ac:dyDescent="0.2">
      <c r="A45" t="s">
        <v>98</v>
      </c>
      <c r="B45">
        <v>-100</v>
      </c>
      <c r="C45">
        <v>0.8</v>
      </c>
      <c r="E45" s="9">
        <f t="shared" si="0"/>
        <v>8</v>
      </c>
    </row>
    <row r="46" spans="1:5" x14ac:dyDescent="0.2">
      <c r="A46" t="s">
        <v>212</v>
      </c>
      <c r="B46">
        <v>-150</v>
      </c>
      <c r="C46">
        <v>1</v>
      </c>
      <c r="E46" s="9">
        <f t="shared" si="0"/>
        <v>6.666666666666667</v>
      </c>
    </row>
    <row r="47" spans="1:5" x14ac:dyDescent="0.2">
      <c r="A47" t="s">
        <v>213</v>
      </c>
      <c r="B47">
        <v>-150</v>
      </c>
      <c r="C47">
        <v>1</v>
      </c>
      <c r="E47" s="9">
        <f t="shared" si="0"/>
        <v>6.666666666666667</v>
      </c>
    </row>
    <row r="48" spans="1:5" x14ac:dyDescent="0.2">
      <c r="A48" t="s">
        <v>214</v>
      </c>
      <c r="B48">
        <v>-150</v>
      </c>
      <c r="C48">
        <v>1</v>
      </c>
      <c r="E48" s="9">
        <f t="shared" si="0"/>
        <v>6.666666666666667</v>
      </c>
    </row>
    <row r="49" spans="1:5" x14ac:dyDescent="0.2">
      <c r="A49" t="s">
        <v>215</v>
      </c>
      <c r="B49">
        <v>-200</v>
      </c>
      <c r="C49">
        <v>2.8</v>
      </c>
      <c r="E49" s="9">
        <f t="shared" si="0"/>
        <v>14</v>
      </c>
    </row>
    <row r="50" spans="1:5" x14ac:dyDescent="0.2">
      <c r="A50" t="s">
        <v>216</v>
      </c>
      <c r="B50">
        <v>-200</v>
      </c>
      <c r="C50">
        <v>1.5</v>
      </c>
      <c r="E50" s="9">
        <f t="shared" si="0"/>
        <v>7.5</v>
      </c>
    </row>
    <row r="51" spans="1:5" x14ac:dyDescent="0.2">
      <c r="A51" t="s">
        <v>102</v>
      </c>
      <c r="B51">
        <v>-200</v>
      </c>
      <c r="C51">
        <v>1.5</v>
      </c>
      <c r="E51" s="9">
        <f t="shared" si="0"/>
        <v>7.5</v>
      </c>
    </row>
    <row r="52" spans="1:5" x14ac:dyDescent="0.2">
      <c r="A52" t="s">
        <v>217</v>
      </c>
      <c r="B52">
        <v>-250</v>
      </c>
      <c r="C52">
        <v>3</v>
      </c>
      <c r="E52" s="9">
        <f t="shared" si="0"/>
        <v>12</v>
      </c>
    </row>
    <row r="53" spans="1:5" x14ac:dyDescent="0.2">
      <c r="A53" t="s">
        <v>83</v>
      </c>
      <c r="B53">
        <v>-250</v>
      </c>
      <c r="C53">
        <v>1.6</v>
      </c>
      <c r="E53" s="9">
        <f t="shared" si="0"/>
        <v>6.4</v>
      </c>
    </row>
    <row r="54" spans="1:5" x14ac:dyDescent="0.2">
      <c r="A54" t="s">
        <v>95</v>
      </c>
      <c r="B54">
        <v>-300</v>
      </c>
      <c r="C54">
        <v>2.8</v>
      </c>
      <c r="E54" s="9">
        <f t="shared" si="0"/>
        <v>9.3333333333333339</v>
      </c>
    </row>
    <row r="55" spans="1:5" x14ac:dyDescent="0.2">
      <c r="A55" t="s">
        <v>46</v>
      </c>
      <c r="B55">
        <v>-350</v>
      </c>
      <c r="C55">
        <v>2.5</v>
      </c>
      <c r="E55" s="9">
        <f t="shared" si="0"/>
        <v>7.1428571428571432</v>
      </c>
    </row>
    <row r="56" spans="1:5" x14ac:dyDescent="0.2">
      <c r="A56" t="s">
        <v>22</v>
      </c>
      <c r="B56">
        <v>-400</v>
      </c>
      <c r="C56">
        <v>2.2000000000000002</v>
      </c>
      <c r="E56" s="9">
        <f t="shared" si="0"/>
        <v>5.5</v>
      </c>
    </row>
    <row r="57" spans="1:5" x14ac:dyDescent="0.2">
      <c r="A57" t="s">
        <v>55</v>
      </c>
      <c r="B57">
        <v>-500</v>
      </c>
      <c r="C57">
        <v>3.1</v>
      </c>
      <c r="E57" s="9">
        <f t="shared" si="0"/>
        <v>6.2</v>
      </c>
    </row>
    <row r="58" spans="1:5" x14ac:dyDescent="0.2">
      <c r="A58" t="s">
        <v>30</v>
      </c>
      <c r="B58">
        <v>-800</v>
      </c>
      <c r="C58">
        <v>4.4000000000000004</v>
      </c>
      <c r="E58" s="9">
        <f t="shared" si="0"/>
        <v>5.5</v>
      </c>
    </row>
    <row r="59" spans="1:5" x14ac:dyDescent="0.2">
      <c r="A59" t="s">
        <v>187</v>
      </c>
      <c r="B59">
        <v>-1200</v>
      </c>
      <c r="C59">
        <v>8.4</v>
      </c>
      <c r="E59" s="9">
        <f t="shared" si="0"/>
        <v>7</v>
      </c>
    </row>
    <row r="60" spans="1:5" x14ac:dyDescent="0.2">
      <c r="A60" t="s">
        <v>48</v>
      </c>
      <c r="B60">
        <v>-1500</v>
      </c>
      <c r="C60">
        <v>14.7</v>
      </c>
      <c r="E60" s="9">
        <f t="shared" si="0"/>
        <v>9.8000000000000007</v>
      </c>
    </row>
    <row r="61" spans="1:5" x14ac:dyDescent="0.2">
      <c r="A61" t="s">
        <v>27</v>
      </c>
      <c r="B61">
        <v>-2400</v>
      </c>
      <c r="C61">
        <v>15.2</v>
      </c>
      <c r="E61" s="9">
        <f t="shared" si="0"/>
        <v>6.333333333333333</v>
      </c>
    </row>
    <row r="62" spans="1:5" x14ac:dyDescent="0.2">
      <c r="A62" t="s">
        <v>35</v>
      </c>
      <c r="B62">
        <v>-3500</v>
      </c>
      <c r="C62">
        <v>26.2</v>
      </c>
      <c r="E62" s="9">
        <f t="shared" si="0"/>
        <v>7.4857142857142858</v>
      </c>
    </row>
    <row r="63" spans="1:5" x14ac:dyDescent="0.2">
      <c r="A63" t="s">
        <v>14</v>
      </c>
      <c r="B63">
        <v>-7800</v>
      </c>
      <c r="C63">
        <v>55.9</v>
      </c>
      <c r="E63" s="9">
        <f t="shared" si="0"/>
        <v>7.166666666666667</v>
      </c>
    </row>
    <row r="64" spans="1:5" x14ac:dyDescent="0.2">
      <c r="A64" t="s">
        <v>8</v>
      </c>
      <c r="B64">
        <v>-16500</v>
      </c>
      <c r="C64">
        <v>91.8</v>
      </c>
      <c r="E64" s="9">
        <f t="shared" si="0"/>
        <v>5.5636363636363635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4EA02-73FE-8E42-A040-E86DAD338FEE}">
  <sheetPr>
    <tabColor theme="5" tint="0.59999389629810485"/>
  </sheetPr>
  <dimension ref="A1:I161"/>
  <sheetViews>
    <sheetView topLeftCell="A92" workbookViewId="0">
      <selection activeCell="H2" sqref="H2"/>
    </sheetView>
  </sheetViews>
  <sheetFormatPr baseColWidth="10" defaultRowHeight="16" x14ac:dyDescent="0.2"/>
  <cols>
    <col min="5" max="5" width="13.1640625" customWidth="1"/>
    <col min="8" max="8" width="13.1640625" customWidth="1"/>
  </cols>
  <sheetData>
    <row r="1" spans="1:9" x14ac:dyDescent="0.2">
      <c r="A1" t="s">
        <v>225</v>
      </c>
      <c r="B1" t="s">
        <v>226</v>
      </c>
      <c r="C1" t="s">
        <v>383</v>
      </c>
      <c r="E1" s="2" t="s">
        <v>385</v>
      </c>
      <c r="F1" s="2" t="s">
        <v>387</v>
      </c>
      <c r="H1" s="25" t="s">
        <v>388</v>
      </c>
      <c r="I1" s="2" t="s">
        <v>429</v>
      </c>
    </row>
    <row r="2" spans="1:9" x14ac:dyDescent="0.2">
      <c r="A2">
        <v>-10800</v>
      </c>
      <c r="B2" t="str">
        <f>LEFT(ABS(A2),1)</f>
        <v>1</v>
      </c>
      <c r="C2">
        <f>IF(ABS(A2)&gt;100,A2/100,A2/10)</f>
        <v>-108</v>
      </c>
      <c r="E2">
        <f>IF(ABS(A2)&gt;=1000,A2/100,"")</f>
        <v>-108</v>
      </c>
      <c r="F2">
        <f>IF(E2="","",MOD(E2,2))</f>
        <v>0</v>
      </c>
      <c r="H2" s="24">
        <f>A2/100</f>
        <v>-108</v>
      </c>
      <c r="I2">
        <f>IF(H2="","",MOD(H2,2))</f>
        <v>0</v>
      </c>
    </row>
    <row r="3" spans="1:9" x14ac:dyDescent="0.2">
      <c r="A3">
        <v>-7500</v>
      </c>
      <c r="B3" t="str">
        <f t="shared" ref="B3:B66" si="0">LEFT(ABS(A3),1)</f>
        <v>7</v>
      </c>
      <c r="C3">
        <f t="shared" ref="C3:C66" si="1">IF(ABS(A3)&gt;100,A3/100,A3/10)</f>
        <v>-75</v>
      </c>
      <c r="E3">
        <f t="shared" ref="E3:E66" si="2">IF(ABS(A3)&gt;=1000,A3/100,"")</f>
        <v>-75</v>
      </c>
      <c r="F3">
        <f t="shared" ref="F3:F66" si="3">IF(E3="","",MOD(E3,2))</f>
        <v>1</v>
      </c>
      <c r="H3" s="24">
        <f t="shared" ref="H3:H66" si="4">A3/100</f>
        <v>-75</v>
      </c>
      <c r="I3">
        <f t="shared" ref="I3:I66" si="5">IF(H3="","",MOD(H3,2))</f>
        <v>1</v>
      </c>
    </row>
    <row r="4" spans="1:9" x14ac:dyDescent="0.2">
      <c r="A4">
        <v>-1600</v>
      </c>
      <c r="B4" t="str">
        <f t="shared" si="0"/>
        <v>1</v>
      </c>
      <c r="C4">
        <f t="shared" si="1"/>
        <v>-16</v>
      </c>
      <c r="E4">
        <f t="shared" si="2"/>
        <v>-16</v>
      </c>
      <c r="F4">
        <f t="shared" si="3"/>
        <v>0</v>
      </c>
      <c r="H4" s="24">
        <f t="shared" si="4"/>
        <v>-16</v>
      </c>
      <c r="I4">
        <f t="shared" si="5"/>
        <v>0</v>
      </c>
    </row>
    <row r="5" spans="1:9" x14ac:dyDescent="0.2">
      <c r="A5">
        <v>-8500</v>
      </c>
      <c r="B5" t="str">
        <f t="shared" si="0"/>
        <v>8</v>
      </c>
      <c r="C5">
        <f t="shared" si="1"/>
        <v>-85</v>
      </c>
      <c r="E5">
        <f t="shared" si="2"/>
        <v>-85</v>
      </c>
      <c r="F5">
        <f t="shared" si="3"/>
        <v>1</v>
      </c>
      <c r="H5" s="24">
        <f t="shared" si="4"/>
        <v>-85</v>
      </c>
      <c r="I5">
        <f t="shared" si="5"/>
        <v>1</v>
      </c>
    </row>
    <row r="6" spans="1:9" x14ac:dyDescent="0.2">
      <c r="A6">
        <v>-1800</v>
      </c>
      <c r="B6" t="str">
        <f t="shared" si="0"/>
        <v>1</v>
      </c>
      <c r="C6">
        <f t="shared" si="1"/>
        <v>-18</v>
      </c>
      <c r="E6">
        <f t="shared" si="2"/>
        <v>-18</v>
      </c>
      <c r="F6">
        <f t="shared" si="3"/>
        <v>0</v>
      </c>
      <c r="H6" s="24">
        <f t="shared" si="4"/>
        <v>-18</v>
      </c>
      <c r="I6">
        <f t="shared" si="5"/>
        <v>0</v>
      </c>
    </row>
    <row r="7" spans="1:9" x14ac:dyDescent="0.2">
      <c r="A7">
        <v>-2400</v>
      </c>
      <c r="B7" t="str">
        <f t="shared" si="0"/>
        <v>2</v>
      </c>
      <c r="C7">
        <f t="shared" si="1"/>
        <v>-24</v>
      </c>
      <c r="E7">
        <f t="shared" si="2"/>
        <v>-24</v>
      </c>
      <c r="F7">
        <f t="shared" si="3"/>
        <v>0</v>
      </c>
      <c r="H7" s="24">
        <f t="shared" si="4"/>
        <v>-24</v>
      </c>
      <c r="I7">
        <f t="shared" si="5"/>
        <v>0</v>
      </c>
    </row>
    <row r="8" spans="1:9" x14ac:dyDescent="0.2">
      <c r="A8">
        <v>-400</v>
      </c>
      <c r="B8" t="str">
        <f t="shared" si="0"/>
        <v>4</v>
      </c>
      <c r="C8">
        <f t="shared" si="1"/>
        <v>-4</v>
      </c>
      <c r="E8" t="str">
        <f t="shared" si="2"/>
        <v/>
      </c>
      <c r="F8" t="str">
        <f t="shared" si="3"/>
        <v/>
      </c>
      <c r="H8" s="24">
        <f t="shared" si="4"/>
        <v>-4</v>
      </c>
      <c r="I8">
        <f t="shared" si="5"/>
        <v>0</v>
      </c>
    </row>
    <row r="9" spans="1:9" x14ac:dyDescent="0.2">
      <c r="A9">
        <v>-800</v>
      </c>
      <c r="B9" t="str">
        <f t="shared" si="0"/>
        <v>8</v>
      </c>
      <c r="C9">
        <f t="shared" si="1"/>
        <v>-8</v>
      </c>
      <c r="E9" t="str">
        <f t="shared" si="2"/>
        <v/>
      </c>
      <c r="F9" t="str">
        <f t="shared" si="3"/>
        <v/>
      </c>
      <c r="H9" s="24">
        <f t="shared" si="4"/>
        <v>-8</v>
      </c>
      <c r="I9">
        <f t="shared" si="5"/>
        <v>0</v>
      </c>
    </row>
    <row r="10" spans="1:9" x14ac:dyDescent="0.2">
      <c r="A10">
        <v>-400</v>
      </c>
      <c r="B10" t="str">
        <f t="shared" si="0"/>
        <v>4</v>
      </c>
      <c r="C10">
        <f t="shared" si="1"/>
        <v>-4</v>
      </c>
      <c r="E10" t="str">
        <f t="shared" si="2"/>
        <v/>
      </c>
      <c r="F10" t="str">
        <f t="shared" si="3"/>
        <v/>
      </c>
      <c r="H10" s="24">
        <f t="shared" si="4"/>
        <v>-4</v>
      </c>
      <c r="I10">
        <f t="shared" si="5"/>
        <v>0</v>
      </c>
    </row>
    <row r="11" spans="1:9" x14ac:dyDescent="0.2">
      <c r="A11">
        <v>-100</v>
      </c>
      <c r="B11" t="str">
        <f t="shared" si="0"/>
        <v>1</v>
      </c>
      <c r="C11">
        <f t="shared" si="1"/>
        <v>-10</v>
      </c>
      <c r="E11" t="str">
        <f t="shared" si="2"/>
        <v/>
      </c>
      <c r="F11" t="str">
        <f t="shared" si="3"/>
        <v/>
      </c>
      <c r="H11" s="24">
        <f t="shared" si="4"/>
        <v>-1</v>
      </c>
      <c r="I11">
        <f t="shared" si="5"/>
        <v>1</v>
      </c>
    </row>
    <row r="12" spans="1:9" x14ac:dyDescent="0.2">
      <c r="A12">
        <v>-200</v>
      </c>
      <c r="B12" t="str">
        <f t="shared" si="0"/>
        <v>2</v>
      </c>
      <c r="C12">
        <f t="shared" si="1"/>
        <v>-2</v>
      </c>
      <c r="E12" t="str">
        <f t="shared" si="2"/>
        <v/>
      </c>
      <c r="F12" t="str">
        <f t="shared" si="3"/>
        <v/>
      </c>
      <c r="H12" s="24">
        <f t="shared" si="4"/>
        <v>-2</v>
      </c>
      <c r="I12">
        <f t="shared" si="5"/>
        <v>0</v>
      </c>
    </row>
    <row r="13" spans="1:9" x14ac:dyDescent="0.2">
      <c r="A13">
        <v>-200</v>
      </c>
      <c r="B13" t="str">
        <f t="shared" si="0"/>
        <v>2</v>
      </c>
      <c r="C13">
        <f t="shared" si="1"/>
        <v>-2</v>
      </c>
      <c r="E13" t="str">
        <f t="shared" si="2"/>
        <v/>
      </c>
      <c r="F13" t="str">
        <f t="shared" si="3"/>
        <v/>
      </c>
      <c r="H13" s="24">
        <f t="shared" si="4"/>
        <v>-2</v>
      </c>
      <c r="I13">
        <f t="shared" si="5"/>
        <v>0</v>
      </c>
    </row>
    <row r="14" spans="1:9" x14ac:dyDescent="0.2">
      <c r="A14">
        <v>-400</v>
      </c>
      <c r="B14" t="str">
        <f t="shared" si="0"/>
        <v>4</v>
      </c>
      <c r="C14">
        <f t="shared" si="1"/>
        <v>-4</v>
      </c>
      <c r="E14" t="str">
        <f t="shared" si="2"/>
        <v/>
      </c>
      <c r="F14" t="str">
        <f t="shared" si="3"/>
        <v/>
      </c>
      <c r="H14" s="24">
        <f t="shared" si="4"/>
        <v>-4</v>
      </c>
      <c r="I14">
        <f t="shared" si="5"/>
        <v>0</v>
      </c>
    </row>
    <row r="15" spans="1:9" x14ac:dyDescent="0.2">
      <c r="A15">
        <v>-200</v>
      </c>
      <c r="B15" t="str">
        <f t="shared" si="0"/>
        <v>2</v>
      </c>
      <c r="C15">
        <f t="shared" si="1"/>
        <v>-2</v>
      </c>
      <c r="E15" t="str">
        <f t="shared" si="2"/>
        <v/>
      </c>
      <c r="F15" t="str">
        <f t="shared" si="3"/>
        <v/>
      </c>
      <c r="H15" s="24">
        <f t="shared" si="4"/>
        <v>-2</v>
      </c>
      <c r="I15">
        <f t="shared" si="5"/>
        <v>0</v>
      </c>
    </row>
    <row r="16" spans="1:9" x14ac:dyDescent="0.2">
      <c r="A16">
        <v>-200</v>
      </c>
      <c r="B16" t="str">
        <f t="shared" si="0"/>
        <v>2</v>
      </c>
      <c r="C16">
        <f t="shared" si="1"/>
        <v>-2</v>
      </c>
      <c r="E16" t="str">
        <f t="shared" si="2"/>
        <v/>
      </c>
      <c r="F16" t="str">
        <f t="shared" si="3"/>
        <v/>
      </c>
      <c r="H16" s="24">
        <f t="shared" si="4"/>
        <v>-2</v>
      </c>
      <c r="I16">
        <f t="shared" si="5"/>
        <v>0</v>
      </c>
    </row>
    <row r="17" spans="1:9" x14ac:dyDescent="0.2">
      <c r="A17">
        <v>-600</v>
      </c>
      <c r="B17" t="str">
        <f t="shared" si="0"/>
        <v>6</v>
      </c>
      <c r="C17">
        <f t="shared" si="1"/>
        <v>-6</v>
      </c>
      <c r="E17" t="str">
        <f t="shared" si="2"/>
        <v/>
      </c>
      <c r="F17" t="str">
        <f t="shared" si="3"/>
        <v/>
      </c>
      <c r="H17" s="24">
        <f t="shared" si="4"/>
        <v>-6</v>
      </c>
      <c r="I17">
        <f t="shared" si="5"/>
        <v>0</v>
      </c>
    </row>
    <row r="18" spans="1:9" x14ac:dyDescent="0.2">
      <c r="A18">
        <v>-100</v>
      </c>
      <c r="B18" t="str">
        <f t="shared" si="0"/>
        <v>1</v>
      </c>
      <c r="C18">
        <f t="shared" si="1"/>
        <v>-10</v>
      </c>
      <c r="E18" t="str">
        <f t="shared" si="2"/>
        <v/>
      </c>
      <c r="F18" t="str">
        <f t="shared" si="3"/>
        <v/>
      </c>
      <c r="H18" s="24">
        <f t="shared" si="4"/>
        <v>-1</v>
      </c>
      <c r="I18">
        <f t="shared" si="5"/>
        <v>1</v>
      </c>
    </row>
    <row r="19" spans="1:9" x14ac:dyDescent="0.2">
      <c r="A19">
        <v>-100</v>
      </c>
      <c r="B19" t="str">
        <f t="shared" si="0"/>
        <v>1</v>
      </c>
      <c r="C19">
        <f t="shared" si="1"/>
        <v>-10</v>
      </c>
      <c r="E19" t="str">
        <f t="shared" si="2"/>
        <v/>
      </c>
      <c r="F19" t="str">
        <f t="shared" si="3"/>
        <v/>
      </c>
      <c r="H19" s="24">
        <f t="shared" si="4"/>
        <v>-1</v>
      </c>
      <c r="I19">
        <f t="shared" si="5"/>
        <v>1</v>
      </c>
    </row>
    <row r="20" spans="1:9" x14ac:dyDescent="0.2">
      <c r="A20">
        <v>-100</v>
      </c>
      <c r="B20" t="str">
        <f t="shared" si="0"/>
        <v>1</v>
      </c>
      <c r="C20">
        <f t="shared" si="1"/>
        <v>-10</v>
      </c>
      <c r="E20" t="str">
        <f t="shared" si="2"/>
        <v/>
      </c>
      <c r="F20" t="str">
        <f t="shared" si="3"/>
        <v/>
      </c>
      <c r="H20" s="24">
        <f t="shared" si="4"/>
        <v>-1</v>
      </c>
      <c r="I20">
        <f t="shared" si="5"/>
        <v>1</v>
      </c>
    </row>
    <row r="21" spans="1:9" x14ac:dyDescent="0.2">
      <c r="A21">
        <v>-100</v>
      </c>
      <c r="B21" t="str">
        <f t="shared" si="0"/>
        <v>1</v>
      </c>
      <c r="C21">
        <f t="shared" si="1"/>
        <v>-10</v>
      </c>
      <c r="E21" t="str">
        <f t="shared" si="2"/>
        <v/>
      </c>
      <c r="F21" t="str">
        <f t="shared" si="3"/>
        <v/>
      </c>
      <c r="H21" s="24">
        <f t="shared" si="4"/>
        <v>-1</v>
      </c>
      <c r="I21">
        <f t="shared" si="5"/>
        <v>1</v>
      </c>
    </row>
    <row r="22" spans="1:9" x14ac:dyDescent="0.2">
      <c r="A22">
        <v>3800</v>
      </c>
      <c r="B22" t="str">
        <f t="shared" si="0"/>
        <v>3</v>
      </c>
      <c r="C22">
        <f t="shared" si="1"/>
        <v>38</v>
      </c>
      <c r="E22">
        <f t="shared" si="2"/>
        <v>38</v>
      </c>
      <c r="F22">
        <f t="shared" si="3"/>
        <v>0</v>
      </c>
      <c r="H22" s="24">
        <f t="shared" si="4"/>
        <v>38</v>
      </c>
      <c r="I22">
        <f t="shared" si="5"/>
        <v>0</v>
      </c>
    </row>
    <row r="23" spans="1:9" x14ac:dyDescent="0.2">
      <c r="A23">
        <v>5200</v>
      </c>
      <c r="B23" t="str">
        <f t="shared" si="0"/>
        <v>5</v>
      </c>
      <c r="C23">
        <f t="shared" si="1"/>
        <v>52</v>
      </c>
      <c r="E23">
        <f t="shared" si="2"/>
        <v>52</v>
      </c>
      <c r="F23">
        <f t="shared" si="3"/>
        <v>0</v>
      </c>
      <c r="H23" s="24">
        <f t="shared" si="4"/>
        <v>52</v>
      </c>
      <c r="I23">
        <f t="shared" si="5"/>
        <v>0</v>
      </c>
    </row>
    <row r="24" spans="1:9" x14ac:dyDescent="0.2">
      <c r="A24">
        <v>2900</v>
      </c>
      <c r="B24" t="str">
        <f t="shared" si="0"/>
        <v>2</v>
      </c>
      <c r="C24">
        <f t="shared" si="1"/>
        <v>29</v>
      </c>
      <c r="E24">
        <f t="shared" si="2"/>
        <v>29</v>
      </c>
      <c r="F24">
        <f t="shared" si="3"/>
        <v>1</v>
      </c>
      <c r="H24" s="24">
        <f t="shared" si="4"/>
        <v>29</v>
      </c>
      <c r="I24">
        <f t="shared" si="5"/>
        <v>1</v>
      </c>
    </row>
    <row r="25" spans="1:9" x14ac:dyDescent="0.2">
      <c r="A25">
        <v>1500</v>
      </c>
      <c r="B25" t="str">
        <f t="shared" si="0"/>
        <v>1</v>
      </c>
      <c r="C25">
        <f t="shared" si="1"/>
        <v>15</v>
      </c>
      <c r="E25">
        <f t="shared" si="2"/>
        <v>15</v>
      </c>
      <c r="F25">
        <f t="shared" si="3"/>
        <v>1</v>
      </c>
      <c r="H25" s="24">
        <f t="shared" si="4"/>
        <v>15</v>
      </c>
      <c r="I25">
        <f t="shared" si="5"/>
        <v>1</v>
      </c>
    </row>
    <row r="26" spans="1:9" x14ac:dyDescent="0.2">
      <c r="A26">
        <v>2200</v>
      </c>
      <c r="B26" t="str">
        <f t="shared" si="0"/>
        <v>2</v>
      </c>
      <c r="C26">
        <f t="shared" si="1"/>
        <v>22</v>
      </c>
      <c r="E26">
        <f t="shared" si="2"/>
        <v>22</v>
      </c>
      <c r="F26">
        <f t="shared" si="3"/>
        <v>0</v>
      </c>
      <c r="H26" s="24">
        <f t="shared" si="4"/>
        <v>22</v>
      </c>
      <c r="I26">
        <f t="shared" si="5"/>
        <v>0</v>
      </c>
    </row>
    <row r="27" spans="1:9" x14ac:dyDescent="0.2">
      <c r="A27">
        <v>1200</v>
      </c>
      <c r="B27" t="str">
        <f t="shared" si="0"/>
        <v>1</v>
      </c>
      <c r="C27">
        <f t="shared" si="1"/>
        <v>12</v>
      </c>
      <c r="E27">
        <f t="shared" si="2"/>
        <v>12</v>
      </c>
      <c r="F27">
        <f t="shared" si="3"/>
        <v>0</v>
      </c>
      <c r="H27" s="24">
        <f t="shared" si="4"/>
        <v>12</v>
      </c>
      <c r="I27">
        <f t="shared" si="5"/>
        <v>0</v>
      </c>
    </row>
    <row r="28" spans="1:9" x14ac:dyDescent="0.2">
      <c r="A28">
        <v>1000</v>
      </c>
      <c r="B28" t="str">
        <f t="shared" si="0"/>
        <v>1</v>
      </c>
      <c r="C28">
        <f t="shared" si="1"/>
        <v>10</v>
      </c>
      <c r="E28">
        <f t="shared" si="2"/>
        <v>10</v>
      </c>
      <c r="F28">
        <f t="shared" si="3"/>
        <v>0</v>
      </c>
      <c r="H28" s="24">
        <f t="shared" si="4"/>
        <v>10</v>
      </c>
      <c r="I28">
        <f t="shared" si="5"/>
        <v>0</v>
      </c>
    </row>
    <row r="29" spans="1:9" x14ac:dyDescent="0.2">
      <c r="A29">
        <v>500</v>
      </c>
      <c r="B29" t="str">
        <f t="shared" si="0"/>
        <v>5</v>
      </c>
      <c r="C29">
        <f t="shared" si="1"/>
        <v>5</v>
      </c>
      <c r="E29" t="str">
        <f t="shared" si="2"/>
        <v/>
      </c>
      <c r="F29" t="str">
        <f t="shared" si="3"/>
        <v/>
      </c>
      <c r="H29" s="24">
        <f t="shared" si="4"/>
        <v>5</v>
      </c>
      <c r="I29">
        <f t="shared" si="5"/>
        <v>1</v>
      </c>
    </row>
    <row r="30" spans="1:9" x14ac:dyDescent="0.2">
      <c r="A30">
        <v>1400</v>
      </c>
      <c r="B30" t="str">
        <f t="shared" si="0"/>
        <v>1</v>
      </c>
      <c r="C30">
        <f t="shared" si="1"/>
        <v>14</v>
      </c>
      <c r="E30">
        <f t="shared" si="2"/>
        <v>14</v>
      </c>
      <c r="F30">
        <f t="shared" si="3"/>
        <v>0</v>
      </c>
      <c r="H30" s="24">
        <f t="shared" si="4"/>
        <v>14</v>
      </c>
      <c r="I30">
        <f t="shared" si="5"/>
        <v>0</v>
      </c>
    </row>
    <row r="31" spans="1:9" x14ac:dyDescent="0.2">
      <c r="A31">
        <v>800</v>
      </c>
      <c r="B31" t="str">
        <f t="shared" si="0"/>
        <v>8</v>
      </c>
      <c r="C31">
        <f t="shared" si="1"/>
        <v>8</v>
      </c>
      <c r="E31" t="str">
        <f t="shared" si="2"/>
        <v/>
      </c>
      <c r="F31" t="str">
        <f t="shared" si="3"/>
        <v/>
      </c>
      <c r="H31" s="24">
        <f t="shared" si="4"/>
        <v>8</v>
      </c>
      <c r="I31">
        <f t="shared" si="5"/>
        <v>0</v>
      </c>
    </row>
    <row r="32" spans="1:9" x14ac:dyDescent="0.2">
      <c r="A32">
        <v>300</v>
      </c>
      <c r="B32" t="str">
        <f t="shared" si="0"/>
        <v>3</v>
      </c>
      <c r="C32">
        <f t="shared" si="1"/>
        <v>3</v>
      </c>
      <c r="E32" t="str">
        <f t="shared" si="2"/>
        <v/>
      </c>
      <c r="F32" t="str">
        <f t="shared" si="3"/>
        <v/>
      </c>
      <c r="H32" s="24">
        <f t="shared" si="4"/>
        <v>3</v>
      </c>
      <c r="I32">
        <f t="shared" si="5"/>
        <v>1</v>
      </c>
    </row>
    <row r="33" spans="1:9" x14ac:dyDescent="0.2">
      <c r="A33">
        <v>1100</v>
      </c>
      <c r="B33" t="str">
        <f t="shared" si="0"/>
        <v>1</v>
      </c>
      <c r="C33">
        <f t="shared" si="1"/>
        <v>11</v>
      </c>
      <c r="E33">
        <f t="shared" si="2"/>
        <v>11</v>
      </c>
      <c r="F33">
        <f t="shared" si="3"/>
        <v>1</v>
      </c>
      <c r="H33" s="24">
        <f t="shared" si="4"/>
        <v>11</v>
      </c>
      <c r="I33">
        <f t="shared" si="5"/>
        <v>1</v>
      </c>
    </row>
    <row r="34" spans="1:9" x14ac:dyDescent="0.2">
      <c r="A34">
        <v>200</v>
      </c>
      <c r="B34" t="str">
        <f t="shared" si="0"/>
        <v>2</v>
      </c>
      <c r="C34">
        <f t="shared" si="1"/>
        <v>2</v>
      </c>
      <c r="E34" t="str">
        <f t="shared" si="2"/>
        <v/>
      </c>
      <c r="F34" t="str">
        <f t="shared" si="3"/>
        <v/>
      </c>
      <c r="H34" s="24">
        <f t="shared" si="4"/>
        <v>2</v>
      </c>
      <c r="I34">
        <f t="shared" si="5"/>
        <v>0</v>
      </c>
    </row>
    <row r="35" spans="1:9" x14ac:dyDescent="0.2">
      <c r="A35">
        <v>200</v>
      </c>
      <c r="B35" t="str">
        <f t="shared" si="0"/>
        <v>2</v>
      </c>
      <c r="C35">
        <f t="shared" si="1"/>
        <v>2</v>
      </c>
      <c r="E35" t="str">
        <f t="shared" si="2"/>
        <v/>
      </c>
      <c r="F35" t="str">
        <f t="shared" si="3"/>
        <v/>
      </c>
      <c r="H35" s="24">
        <f t="shared" si="4"/>
        <v>2</v>
      </c>
      <c r="I35">
        <f t="shared" si="5"/>
        <v>0</v>
      </c>
    </row>
    <row r="36" spans="1:9" x14ac:dyDescent="0.2">
      <c r="A36">
        <v>300</v>
      </c>
      <c r="B36" t="str">
        <f t="shared" si="0"/>
        <v>3</v>
      </c>
      <c r="C36">
        <f t="shared" si="1"/>
        <v>3</v>
      </c>
      <c r="E36" t="str">
        <f t="shared" si="2"/>
        <v/>
      </c>
      <c r="F36" t="str">
        <f t="shared" si="3"/>
        <v/>
      </c>
      <c r="H36" s="24">
        <f t="shared" si="4"/>
        <v>3</v>
      </c>
      <c r="I36">
        <f t="shared" si="5"/>
        <v>1</v>
      </c>
    </row>
    <row r="37" spans="1:9" x14ac:dyDescent="0.2">
      <c r="A37">
        <v>200</v>
      </c>
      <c r="B37" t="str">
        <f t="shared" si="0"/>
        <v>2</v>
      </c>
      <c r="C37">
        <f t="shared" si="1"/>
        <v>2</v>
      </c>
      <c r="E37" t="str">
        <f t="shared" si="2"/>
        <v/>
      </c>
      <c r="F37" t="str">
        <f t="shared" si="3"/>
        <v/>
      </c>
      <c r="H37" s="24">
        <f t="shared" si="4"/>
        <v>2</v>
      </c>
      <c r="I37">
        <f t="shared" si="5"/>
        <v>0</v>
      </c>
    </row>
    <row r="38" spans="1:9" x14ac:dyDescent="0.2">
      <c r="A38">
        <v>200</v>
      </c>
      <c r="B38" t="str">
        <f t="shared" si="0"/>
        <v>2</v>
      </c>
      <c r="C38">
        <f t="shared" si="1"/>
        <v>2</v>
      </c>
      <c r="E38" t="str">
        <f t="shared" si="2"/>
        <v/>
      </c>
      <c r="F38" t="str">
        <f t="shared" si="3"/>
        <v/>
      </c>
      <c r="H38" s="24">
        <f t="shared" si="4"/>
        <v>2</v>
      </c>
      <c r="I38">
        <f t="shared" si="5"/>
        <v>0</v>
      </c>
    </row>
    <row r="39" spans="1:9" x14ac:dyDescent="0.2">
      <c r="A39">
        <v>200</v>
      </c>
      <c r="B39" t="str">
        <f t="shared" si="0"/>
        <v>2</v>
      </c>
      <c r="C39">
        <f t="shared" si="1"/>
        <v>2</v>
      </c>
      <c r="E39" t="str">
        <f t="shared" si="2"/>
        <v/>
      </c>
      <c r="F39" t="str">
        <f t="shared" si="3"/>
        <v/>
      </c>
      <c r="H39" s="24">
        <f t="shared" si="4"/>
        <v>2</v>
      </c>
      <c r="I39">
        <f t="shared" si="5"/>
        <v>0</v>
      </c>
    </row>
    <row r="40" spans="1:9" x14ac:dyDescent="0.2">
      <c r="A40">
        <v>100</v>
      </c>
      <c r="B40" t="str">
        <f t="shared" si="0"/>
        <v>1</v>
      </c>
      <c r="C40">
        <f t="shared" si="1"/>
        <v>10</v>
      </c>
      <c r="E40" t="str">
        <f t="shared" si="2"/>
        <v/>
      </c>
      <c r="F40" t="str">
        <f t="shared" si="3"/>
        <v/>
      </c>
      <c r="H40" s="24">
        <f t="shared" si="4"/>
        <v>1</v>
      </c>
      <c r="I40">
        <f t="shared" si="5"/>
        <v>1</v>
      </c>
    </row>
    <row r="41" spans="1:9" x14ac:dyDescent="0.2">
      <c r="A41">
        <v>100</v>
      </c>
      <c r="B41" t="str">
        <f t="shared" si="0"/>
        <v>1</v>
      </c>
      <c r="C41">
        <f t="shared" si="1"/>
        <v>10</v>
      </c>
      <c r="E41" t="str">
        <f t="shared" si="2"/>
        <v/>
      </c>
      <c r="F41" t="str">
        <f t="shared" si="3"/>
        <v/>
      </c>
      <c r="H41" s="24">
        <f t="shared" si="4"/>
        <v>1</v>
      </c>
      <c r="I41">
        <f t="shared" si="5"/>
        <v>1</v>
      </c>
    </row>
    <row r="42" spans="1:9" x14ac:dyDescent="0.2">
      <c r="A42">
        <v>-13500</v>
      </c>
      <c r="B42" t="str">
        <f t="shared" si="0"/>
        <v>1</v>
      </c>
      <c r="C42">
        <f t="shared" si="1"/>
        <v>-135</v>
      </c>
      <c r="E42">
        <f t="shared" si="2"/>
        <v>-135</v>
      </c>
      <c r="F42">
        <f t="shared" si="3"/>
        <v>1</v>
      </c>
      <c r="H42" s="24">
        <f t="shared" si="4"/>
        <v>-135</v>
      </c>
      <c r="I42">
        <f t="shared" si="5"/>
        <v>1</v>
      </c>
    </row>
    <row r="43" spans="1:9" x14ac:dyDescent="0.2">
      <c r="A43">
        <v>-6500</v>
      </c>
      <c r="B43" t="str">
        <f t="shared" si="0"/>
        <v>6</v>
      </c>
      <c r="C43">
        <f t="shared" si="1"/>
        <v>-65</v>
      </c>
      <c r="E43">
        <f t="shared" si="2"/>
        <v>-65</v>
      </c>
      <c r="F43">
        <f t="shared" si="3"/>
        <v>1</v>
      </c>
      <c r="H43" s="24">
        <f t="shared" si="4"/>
        <v>-65</v>
      </c>
      <c r="I43">
        <f t="shared" si="5"/>
        <v>1</v>
      </c>
    </row>
    <row r="44" spans="1:9" x14ac:dyDescent="0.2">
      <c r="A44">
        <v>-3200</v>
      </c>
      <c r="B44" t="str">
        <f t="shared" si="0"/>
        <v>3</v>
      </c>
      <c r="C44">
        <f t="shared" si="1"/>
        <v>-32</v>
      </c>
      <c r="E44">
        <f t="shared" si="2"/>
        <v>-32</v>
      </c>
      <c r="F44">
        <f t="shared" si="3"/>
        <v>0</v>
      </c>
      <c r="H44" s="24">
        <f t="shared" si="4"/>
        <v>-32</v>
      </c>
      <c r="I44">
        <f t="shared" si="5"/>
        <v>0</v>
      </c>
    </row>
    <row r="45" spans="1:9" x14ac:dyDescent="0.2">
      <c r="A45">
        <v>-3000</v>
      </c>
      <c r="B45" t="str">
        <f t="shared" si="0"/>
        <v>3</v>
      </c>
      <c r="C45">
        <f t="shared" si="1"/>
        <v>-30</v>
      </c>
      <c r="E45">
        <f t="shared" si="2"/>
        <v>-30</v>
      </c>
      <c r="F45">
        <f t="shared" si="3"/>
        <v>0</v>
      </c>
      <c r="H45" s="24">
        <f t="shared" si="4"/>
        <v>-30</v>
      </c>
      <c r="I45">
        <f t="shared" si="5"/>
        <v>0</v>
      </c>
    </row>
    <row r="46" spans="1:9" x14ac:dyDescent="0.2">
      <c r="A46">
        <v>-1200</v>
      </c>
      <c r="B46" t="str">
        <f t="shared" si="0"/>
        <v>1</v>
      </c>
      <c r="C46">
        <f t="shared" si="1"/>
        <v>-12</v>
      </c>
      <c r="E46">
        <f t="shared" si="2"/>
        <v>-12</v>
      </c>
      <c r="F46">
        <f t="shared" si="3"/>
        <v>0</v>
      </c>
      <c r="H46" s="24">
        <f t="shared" si="4"/>
        <v>-12</v>
      </c>
      <c r="I46">
        <f t="shared" si="5"/>
        <v>0</v>
      </c>
    </row>
    <row r="47" spans="1:9" x14ac:dyDescent="0.2">
      <c r="A47">
        <v>-1000</v>
      </c>
      <c r="B47" t="str">
        <f t="shared" si="0"/>
        <v>1</v>
      </c>
      <c r="C47">
        <f t="shared" si="1"/>
        <v>-10</v>
      </c>
      <c r="E47">
        <f t="shared" si="2"/>
        <v>-10</v>
      </c>
      <c r="F47">
        <f t="shared" si="3"/>
        <v>0</v>
      </c>
      <c r="H47" s="24">
        <f t="shared" si="4"/>
        <v>-10</v>
      </c>
      <c r="I47">
        <f t="shared" si="5"/>
        <v>0</v>
      </c>
    </row>
    <row r="48" spans="1:9" x14ac:dyDescent="0.2">
      <c r="A48">
        <v>-800</v>
      </c>
      <c r="B48" t="str">
        <f t="shared" si="0"/>
        <v>8</v>
      </c>
      <c r="C48">
        <f t="shared" si="1"/>
        <v>-8</v>
      </c>
      <c r="E48" t="str">
        <f t="shared" si="2"/>
        <v/>
      </c>
      <c r="F48" t="str">
        <f t="shared" si="3"/>
        <v/>
      </c>
      <c r="H48" s="24">
        <f t="shared" si="4"/>
        <v>-8</v>
      </c>
      <c r="I48">
        <f t="shared" si="5"/>
        <v>0</v>
      </c>
    </row>
    <row r="49" spans="1:9" x14ac:dyDescent="0.2">
      <c r="A49">
        <v>-700</v>
      </c>
      <c r="B49" t="str">
        <f t="shared" si="0"/>
        <v>7</v>
      </c>
      <c r="C49">
        <f t="shared" si="1"/>
        <v>-7</v>
      </c>
      <c r="E49" t="str">
        <f t="shared" si="2"/>
        <v/>
      </c>
      <c r="F49" t="str">
        <f t="shared" si="3"/>
        <v/>
      </c>
      <c r="H49" s="24">
        <f t="shared" si="4"/>
        <v>-7</v>
      </c>
      <c r="I49">
        <f t="shared" si="5"/>
        <v>1</v>
      </c>
    </row>
    <row r="50" spans="1:9" x14ac:dyDescent="0.2">
      <c r="A50">
        <v>-500</v>
      </c>
      <c r="B50" t="str">
        <f t="shared" si="0"/>
        <v>5</v>
      </c>
      <c r="C50">
        <f t="shared" si="1"/>
        <v>-5</v>
      </c>
      <c r="E50" t="str">
        <f t="shared" si="2"/>
        <v/>
      </c>
      <c r="F50" t="str">
        <f t="shared" si="3"/>
        <v/>
      </c>
      <c r="H50" s="24">
        <f t="shared" si="4"/>
        <v>-5</v>
      </c>
      <c r="I50">
        <f t="shared" si="5"/>
        <v>1</v>
      </c>
    </row>
    <row r="51" spans="1:9" x14ac:dyDescent="0.2">
      <c r="A51">
        <v>-300</v>
      </c>
      <c r="B51" t="str">
        <f t="shared" si="0"/>
        <v>3</v>
      </c>
      <c r="C51">
        <f t="shared" si="1"/>
        <v>-3</v>
      </c>
      <c r="E51" t="str">
        <f t="shared" si="2"/>
        <v/>
      </c>
      <c r="F51" t="str">
        <f t="shared" si="3"/>
        <v/>
      </c>
      <c r="H51" s="24">
        <f t="shared" si="4"/>
        <v>-3</v>
      </c>
      <c r="I51">
        <f t="shared" si="5"/>
        <v>1</v>
      </c>
    </row>
    <row r="52" spans="1:9" x14ac:dyDescent="0.2">
      <c r="A52">
        <v>-300</v>
      </c>
      <c r="B52" t="str">
        <f t="shared" si="0"/>
        <v>3</v>
      </c>
      <c r="C52">
        <f t="shared" si="1"/>
        <v>-3</v>
      </c>
      <c r="E52" t="str">
        <f t="shared" si="2"/>
        <v/>
      </c>
      <c r="F52" t="str">
        <f t="shared" si="3"/>
        <v/>
      </c>
      <c r="H52" s="24">
        <f t="shared" si="4"/>
        <v>-3</v>
      </c>
      <c r="I52">
        <f t="shared" si="5"/>
        <v>1</v>
      </c>
    </row>
    <row r="53" spans="1:9" x14ac:dyDescent="0.2">
      <c r="A53">
        <v>-300</v>
      </c>
      <c r="B53" t="str">
        <f t="shared" si="0"/>
        <v>3</v>
      </c>
      <c r="C53">
        <f t="shared" si="1"/>
        <v>-3</v>
      </c>
      <c r="E53" t="str">
        <f t="shared" si="2"/>
        <v/>
      </c>
      <c r="F53" t="str">
        <f t="shared" si="3"/>
        <v/>
      </c>
      <c r="H53" s="24">
        <f t="shared" si="4"/>
        <v>-3</v>
      </c>
      <c r="I53">
        <f t="shared" si="5"/>
        <v>1</v>
      </c>
    </row>
    <row r="54" spans="1:9" x14ac:dyDescent="0.2">
      <c r="A54">
        <v>-200</v>
      </c>
      <c r="B54" t="str">
        <f t="shared" si="0"/>
        <v>2</v>
      </c>
      <c r="C54">
        <f t="shared" si="1"/>
        <v>-2</v>
      </c>
      <c r="E54" t="str">
        <f t="shared" si="2"/>
        <v/>
      </c>
      <c r="F54" t="str">
        <f t="shared" si="3"/>
        <v/>
      </c>
      <c r="H54" s="24">
        <f t="shared" si="4"/>
        <v>-2</v>
      </c>
      <c r="I54">
        <f t="shared" si="5"/>
        <v>0</v>
      </c>
    </row>
    <row r="55" spans="1:9" x14ac:dyDescent="0.2">
      <c r="A55">
        <v>-200</v>
      </c>
      <c r="B55" t="str">
        <f t="shared" si="0"/>
        <v>2</v>
      </c>
      <c r="C55">
        <f t="shared" si="1"/>
        <v>-2</v>
      </c>
      <c r="E55" t="str">
        <f t="shared" si="2"/>
        <v/>
      </c>
      <c r="F55" t="str">
        <f t="shared" si="3"/>
        <v/>
      </c>
      <c r="H55" s="24">
        <f t="shared" si="4"/>
        <v>-2</v>
      </c>
      <c r="I55">
        <f t="shared" si="5"/>
        <v>0</v>
      </c>
    </row>
    <row r="56" spans="1:9" x14ac:dyDescent="0.2">
      <c r="A56">
        <v>-200</v>
      </c>
      <c r="B56" t="str">
        <f t="shared" si="0"/>
        <v>2</v>
      </c>
      <c r="C56">
        <f t="shared" si="1"/>
        <v>-2</v>
      </c>
      <c r="E56" t="str">
        <f t="shared" si="2"/>
        <v/>
      </c>
      <c r="F56" t="str">
        <f t="shared" si="3"/>
        <v/>
      </c>
      <c r="H56" s="24">
        <f t="shared" si="4"/>
        <v>-2</v>
      </c>
      <c r="I56">
        <f t="shared" si="5"/>
        <v>0</v>
      </c>
    </row>
    <row r="57" spans="1:9" x14ac:dyDescent="0.2">
      <c r="A57">
        <v>-100</v>
      </c>
      <c r="B57" t="str">
        <f t="shared" si="0"/>
        <v>1</v>
      </c>
      <c r="C57">
        <f t="shared" si="1"/>
        <v>-10</v>
      </c>
      <c r="E57" t="str">
        <f t="shared" si="2"/>
        <v/>
      </c>
      <c r="F57" t="str">
        <f t="shared" si="3"/>
        <v/>
      </c>
      <c r="H57" s="24">
        <f t="shared" si="4"/>
        <v>-1</v>
      </c>
      <c r="I57">
        <f t="shared" si="5"/>
        <v>1</v>
      </c>
    </row>
    <row r="58" spans="1:9" x14ac:dyDescent="0.2">
      <c r="A58">
        <v>-100</v>
      </c>
      <c r="B58" t="str">
        <f t="shared" si="0"/>
        <v>1</v>
      </c>
      <c r="C58">
        <f t="shared" si="1"/>
        <v>-10</v>
      </c>
      <c r="E58" t="str">
        <f t="shared" si="2"/>
        <v/>
      </c>
      <c r="F58" t="str">
        <f t="shared" si="3"/>
        <v/>
      </c>
      <c r="H58" s="24">
        <f t="shared" si="4"/>
        <v>-1</v>
      </c>
      <c r="I58">
        <f t="shared" si="5"/>
        <v>1</v>
      </c>
    </row>
    <row r="59" spans="1:9" x14ac:dyDescent="0.2">
      <c r="A59">
        <v>-100</v>
      </c>
      <c r="B59" t="str">
        <f t="shared" si="0"/>
        <v>1</v>
      </c>
      <c r="C59">
        <f t="shared" si="1"/>
        <v>-10</v>
      </c>
      <c r="E59" t="str">
        <f t="shared" si="2"/>
        <v/>
      </c>
      <c r="F59" t="str">
        <f t="shared" si="3"/>
        <v/>
      </c>
      <c r="H59" s="24">
        <f t="shared" si="4"/>
        <v>-1</v>
      </c>
      <c r="I59">
        <f t="shared" si="5"/>
        <v>1</v>
      </c>
    </row>
    <row r="60" spans="1:9" x14ac:dyDescent="0.2">
      <c r="A60">
        <v>-100</v>
      </c>
      <c r="B60" t="str">
        <f t="shared" si="0"/>
        <v>1</v>
      </c>
      <c r="C60">
        <f t="shared" si="1"/>
        <v>-10</v>
      </c>
      <c r="E60" t="str">
        <f t="shared" si="2"/>
        <v/>
      </c>
      <c r="F60" t="str">
        <f t="shared" si="3"/>
        <v/>
      </c>
      <c r="H60" s="24">
        <f t="shared" si="4"/>
        <v>-1</v>
      </c>
      <c r="I60">
        <f t="shared" si="5"/>
        <v>1</v>
      </c>
    </row>
    <row r="61" spans="1:9" x14ac:dyDescent="0.2">
      <c r="A61">
        <v>-100</v>
      </c>
      <c r="B61" t="str">
        <f t="shared" si="0"/>
        <v>1</v>
      </c>
      <c r="C61">
        <f t="shared" si="1"/>
        <v>-10</v>
      </c>
      <c r="E61" t="str">
        <f t="shared" si="2"/>
        <v/>
      </c>
      <c r="F61" t="str">
        <f t="shared" si="3"/>
        <v/>
      </c>
      <c r="H61" s="24">
        <f t="shared" si="4"/>
        <v>-1</v>
      </c>
      <c r="I61">
        <f t="shared" si="5"/>
        <v>1</v>
      </c>
    </row>
    <row r="62" spans="1:9" x14ac:dyDescent="0.2">
      <c r="A62">
        <v>5200</v>
      </c>
      <c r="B62" t="str">
        <f t="shared" si="0"/>
        <v>5</v>
      </c>
      <c r="C62">
        <f t="shared" si="1"/>
        <v>52</v>
      </c>
      <c r="E62">
        <f t="shared" si="2"/>
        <v>52</v>
      </c>
      <c r="F62">
        <f t="shared" si="3"/>
        <v>0</v>
      </c>
      <c r="H62" s="24">
        <f t="shared" si="4"/>
        <v>52</v>
      </c>
      <c r="I62">
        <f t="shared" si="5"/>
        <v>0</v>
      </c>
    </row>
    <row r="63" spans="1:9" x14ac:dyDescent="0.2">
      <c r="A63">
        <v>4500</v>
      </c>
      <c r="B63" t="str">
        <f t="shared" si="0"/>
        <v>4</v>
      </c>
      <c r="C63">
        <f t="shared" si="1"/>
        <v>45</v>
      </c>
      <c r="E63">
        <f t="shared" si="2"/>
        <v>45</v>
      </c>
      <c r="F63">
        <f t="shared" si="3"/>
        <v>1</v>
      </c>
      <c r="H63" s="24">
        <f t="shared" si="4"/>
        <v>45</v>
      </c>
      <c r="I63">
        <f t="shared" si="5"/>
        <v>1</v>
      </c>
    </row>
    <row r="64" spans="1:9" x14ac:dyDescent="0.2">
      <c r="A64">
        <v>3200</v>
      </c>
      <c r="B64" t="str">
        <f t="shared" si="0"/>
        <v>3</v>
      </c>
      <c r="C64">
        <f t="shared" si="1"/>
        <v>32</v>
      </c>
      <c r="E64">
        <f t="shared" si="2"/>
        <v>32</v>
      </c>
      <c r="F64">
        <f t="shared" si="3"/>
        <v>0</v>
      </c>
      <c r="H64" s="24">
        <f t="shared" si="4"/>
        <v>32</v>
      </c>
      <c r="I64">
        <f t="shared" si="5"/>
        <v>0</v>
      </c>
    </row>
    <row r="65" spans="1:9" x14ac:dyDescent="0.2">
      <c r="A65">
        <v>2100</v>
      </c>
      <c r="B65" t="str">
        <f t="shared" si="0"/>
        <v>2</v>
      </c>
      <c r="C65">
        <f t="shared" si="1"/>
        <v>21</v>
      </c>
      <c r="E65">
        <f t="shared" si="2"/>
        <v>21</v>
      </c>
      <c r="F65">
        <f t="shared" si="3"/>
        <v>1</v>
      </c>
      <c r="H65" s="24">
        <f t="shared" si="4"/>
        <v>21</v>
      </c>
      <c r="I65">
        <f t="shared" si="5"/>
        <v>1</v>
      </c>
    </row>
    <row r="66" spans="1:9" x14ac:dyDescent="0.2">
      <c r="A66">
        <v>1800</v>
      </c>
      <c r="B66" t="str">
        <f t="shared" si="0"/>
        <v>1</v>
      </c>
      <c r="C66">
        <f t="shared" si="1"/>
        <v>18</v>
      </c>
      <c r="E66">
        <f t="shared" si="2"/>
        <v>18</v>
      </c>
      <c r="F66">
        <f t="shared" si="3"/>
        <v>0</v>
      </c>
      <c r="H66" s="24">
        <f t="shared" si="4"/>
        <v>18</v>
      </c>
      <c r="I66">
        <f t="shared" si="5"/>
        <v>0</v>
      </c>
    </row>
    <row r="67" spans="1:9" x14ac:dyDescent="0.2">
      <c r="A67">
        <v>1600</v>
      </c>
      <c r="B67" t="str">
        <f t="shared" ref="B67:B130" si="6">LEFT(ABS(A67),1)</f>
        <v>1</v>
      </c>
      <c r="C67">
        <f t="shared" ref="C67:C130" si="7">IF(ABS(A67)&gt;100,A67/100,A67/10)</f>
        <v>16</v>
      </c>
      <c r="E67">
        <f t="shared" ref="E67:E130" si="8">IF(ABS(A67)&gt;=1000,A67/100,"")</f>
        <v>16</v>
      </c>
      <c r="F67">
        <f t="shared" ref="F67:F130" si="9">IF(E67="","",MOD(E67,2))</f>
        <v>0</v>
      </c>
      <c r="H67" s="24">
        <f t="shared" ref="H67:H114" si="10">A67/100</f>
        <v>16</v>
      </c>
      <c r="I67">
        <f t="shared" ref="I67:I130" si="11">IF(H67="","",MOD(H67,2))</f>
        <v>0</v>
      </c>
    </row>
    <row r="68" spans="1:9" x14ac:dyDescent="0.2">
      <c r="A68">
        <v>1200</v>
      </c>
      <c r="B68" t="str">
        <f t="shared" si="6"/>
        <v>1</v>
      </c>
      <c r="C68">
        <f t="shared" si="7"/>
        <v>12</v>
      </c>
      <c r="E68">
        <f t="shared" si="8"/>
        <v>12</v>
      </c>
      <c r="F68">
        <f t="shared" si="9"/>
        <v>0</v>
      </c>
      <c r="H68" s="24">
        <f t="shared" si="10"/>
        <v>12</v>
      </c>
      <c r="I68">
        <f t="shared" si="11"/>
        <v>0</v>
      </c>
    </row>
    <row r="69" spans="1:9" x14ac:dyDescent="0.2">
      <c r="A69">
        <v>1000</v>
      </c>
      <c r="B69" t="str">
        <f t="shared" si="6"/>
        <v>1</v>
      </c>
      <c r="C69">
        <f t="shared" si="7"/>
        <v>10</v>
      </c>
      <c r="E69">
        <f t="shared" si="8"/>
        <v>10</v>
      </c>
      <c r="F69">
        <f t="shared" si="9"/>
        <v>0</v>
      </c>
      <c r="H69" s="24">
        <f t="shared" si="10"/>
        <v>10</v>
      </c>
      <c r="I69">
        <f t="shared" si="11"/>
        <v>0</v>
      </c>
    </row>
    <row r="70" spans="1:9" x14ac:dyDescent="0.2">
      <c r="A70">
        <v>800</v>
      </c>
      <c r="B70" t="str">
        <f t="shared" si="6"/>
        <v>8</v>
      </c>
      <c r="C70">
        <f t="shared" si="7"/>
        <v>8</v>
      </c>
      <c r="E70" t="str">
        <f t="shared" si="8"/>
        <v/>
      </c>
      <c r="F70" t="str">
        <f t="shared" si="9"/>
        <v/>
      </c>
      <c r="H70" s="24">
        <f t="shared" si="10"/>
        <v>8</v>
      </c>
      <c r="I70">
        <f t="shared" si="11"/>
        <v>0</v>
      </c>
    </row>
    <row r="71" spans="1:9" x14ac:dyDescent="0.2">
      <c r="A71">
        <v>700</v>
      </c>
      <c r="B71" t="str">
        <f t="shared" si="6"/>
        <v>7</v>
      </c>
      <c r="C71">
        <f t="shared" si="7"/>
        <v>7</v>
      </c>
      <c r="E71" t="str">
        <f t="shared" si="8"/>
        <v/>
      </c>
      <c r="F71" t="str">
        <f t="shared" si="9"/>
        <v/>
      </c>
      <c r="H71" s="24">
        <f t="shared" si="10"/>
        <v>7</v>
      </c>
      <c r="I71">
        <f t="shared" si="11"/>
        <v>1</v>
      </c>
    </row>
    <row r="72" spans="1:9" x14ac:dyDescent="0.2">
      <c r="A72">
        <v>600</v>
      </c>
      <c r="B72" t="str">
        <f t="shared" si="6"/>
        <v>6</v>
      </c>
      <c r="C72">
        <f t="shared" si="7"/>
        <v>6</v>
      </c>
      <c r="E72" t="str">
        <f t="shared" si="8"/>
        <v/>
      </c>
      <c r="F72" t="str">
        <f t="shared" si="9"/>
        <v/>
      </c>
      <c r="H72" s="24">
        <f t="shared" si="10"/>
        <v>6</v>
      </c>
      <c r="I72">
        <f t="shared" si="11"/>
        <v>0</v>
      </c>
    </row>
    <row r="73" spans="1:9" x14ac:dyDescent="0.2">
      <c r="A73">
        <v>600</v>
      </c>
      <c r="B73" t="str">
        <f t="shared" si="6"/>
        <v>6</v>
      </c>
      <c r="C73">
        <f t="shared" si="7"/>
        <v>6</v>
      </c>
      <c r="E73" t="str">
        <f t="shared" si="8"/>
        <v/>
      </c>
      <c r="F73" t="str">
        <f t="shared" si="9"/>
        <v/>
      </c>
      <c r="H73" s="24">
        <f t="shared" si="10"/>
        <v>6</v>
      </c>
      <c r="I73">
        <f t="shared" si="11"/>
        <v>0</v>
      </c>
    </row>
    <row r="74" spans="1:9" x14ac:dyDescent="0.2">
      <c r="A74">
        <v>400</v>
      </c>
      <c r="B74" t="str">
        <f t="shared" si="6"/>
        <v>4</v>
      </c>
      <c r="C74">
        <f t="shared" si="7"/>
        <v>4</v>
      </c>
      <c r="E74" t="str">
        <f t="shared" si="8"/>
        <v/>
      </c>
      <c r="F74" t="str">
        <f t="shared" si="9"/>
        <v/>
      </c>
      <c r="H74" s="24">
        <f t="shared" si="10"/>
        <v>4</v>
      </c>
      <c r="I74">
        <f t="shared" si="11"/>
        <v>0</v>
      </c>
    </row>
    <row r="75" spans="1:9" x14ac:dyDescent="0.2">
      <c r="A75">
        <v>400</v>
      </c>
      <c r="B75" t="str">
        <f t="shared" si="6"/>
        <v>4</v>
      </c>
      <c r="C75">
        <f t="shared" si="7"/>
        <v>4</v>
      </c>
      <c r="E75" t="str">
        <f t="shared" si="8"/>
        <v/>
      </c>
      <c r="F75" t="str">
        <f t="shared" si="9"/>
        <v/>
      </c>
      <c r="H75" s="24">
        <f t="shared" si="10"/>
        <v>4</v>
      </c>
      <c r="I75">
        <f t="shared" si="11"/>
        <v>0</v>
      </c>
    </row>
    <row r="76" spans="1:9" x14ac:dyDescent="0.2">
      <c r="A76">
        <v>400</v>
      </c>
      <c r="B76" t="str">
        <f t="shared" si="6"/>
        <v>4</v>
      </c>
      <c r="C76">
        <f t="shared" si="7"/>
        <v>4</v>
      </c>
      <c r="E76" t="str">
        <f t="shared" si="8"/>
        <v/>
      </c>
      <c r="F76" t="str">
        <f t="shared" si="9"/>
        <v/>
      </c>
      <c r="H76" s="24">
        <f t="shared" si="10"/>
        <v>4</v>
      </c>
      <c r="I76">
        <f t="shared" si="11"/>
        <v>0</v>
      </c>
    </row>
    <row r="77" spans="1:9" x14ac:dyDescent="0.2">
      <c r="A77">
        <v>200</v>
      </c>
      <c r="B77" t="str">
        <f t="shared" si="6"/>
        <v>2</v>
      </c>
      <c r="C77">
        <f t="shared" si="7"/>
        <v>2</v>
      </c>
      <c r="E77" t="str">
        <f t="shared" si="8"/>
        <v/>
      </c>
      <c r="F77" t="str">
        <f t="shared" si="9"/>
        <v/>
      </c>
      <c r="H77" s="24">
        <f t="shared" si="10"/>
        <v>2</v>
      </c>
      <c r="I77">
        <f t="shared" si="11"/>
        <v>0</v>
      </c>
    </row>
    <row r="78" spans="1:9" x14ac:dyDescent="0.2">
      <c r="A78">
        <v>200</v>
      </c>
      <c r="B78" t="str">
        <f t="shared" si="6"/>
        <v>2</v>
      </c>
      <c r="C78">
        <f t="shared" si="7"/>
        <v>2</v>
      </c>
      <c r="E78" t="str">
        <f t="shared" si="8"/>
        <v/>
      </c>
      <c r="F78" t="str">
        <f t="shared" si="9"/>
        <v/>
      </c>
      <c r="H78" s="24">
        <f t="shared" si="10"/>
        <v>2</v>
      </c>
      <c r="I78">
        <f t="shared" si="11"/>
        <v>0</v>
      </c>
    </row>
    <row r="79" spans="1:9" x14ac:dyDescent="0.2">
      <c r="A79">
        <v>200</v>
      </c>
      <c r="B79" t="str">
        <f t="shared" si="6"/>
        <v>2</v>
      </c>
      <c r="C79">
        <f t="shared" si="7"/>
        <v>2</v>
      </c>
      <c r="E79" t="str">
        <f t="shared" si="8"/>
        <v/>
      </c>
      <c r="F79" t="str">
        <f t="shared" si="9"/>
        <v/>
      </c>
      <c r="H79" s="24">
        <f t="shared" si="10"/>
        <v>2</v>
      </c>
      <c r="I79">
        <f t="shared" si="11"/>
        <v>0</v>
      </c>
    </row>
    <row r="80" spans="1:9" x14ac:dyDescent="0.2">
      <c r="A80">
        <v>100</v>
      </c>
      <c r="B80" t="str">
        <f t="shared" si="6"/>
        <v>1</v>
      </c>
      <c r="C80">
        <f t="shared" si="7"/>
        <v>10</v>
      </c>
      <c r="E80" t="str">
        <f t="shared" si="8"/>
        <v/>
      </c>
      <c r="F80" t="str">
        <f t="shared" si="9"/>
        <v/>
      </c>
      <c r="H80" s="24">
        <f t="shared" si="10"/>
        <v>1</v>
      </c>
      <c r="I80">
        <f t="shared" si="11"/>
        <v>1</v>
      </c>
    </row>
    <row r="81" spans="1:9" x14ac:dyDescent="0.2">
      <c r="A81">
        <v>100</v>
      </c>
      <c r="B81" t="str">
        <f t="shared" si="6"/>
        <v>1</v>
      </c>
      <c r="C81">
        <f t="shared" si="7"/>
        <v>10</v>
      </c>
      <c r="E81" t="str">
        <f t="shared" si="8"/>
        <v/>
      </c>
      <c r="F81" t="str">
        <f t="shared" si="9"/>
        <v/>
      </c>
      <c r="H81" s="24">
        <f t="shared" si="10"/>
        <v>1</v>
      </c>
      <c r="I81">
        <f t="shared" si="11"/>
        <v>1</v>
      </c>
    </row>
    <row r="82" spans="1:9" x14ac:dyDescent="0.2">
      <c r="A82">
        <v>-15200</v>
      </c>
      <c r="B82" t="str">
        <f t="shared" si="6"/>
        <v>1</v>
      </c>
      <c r="C82">
        <f t="shared" si="7"/>
        <v>-152</v>
      </c>
      <c r="E82">
        <f t="shared" si="8"/>
        <v>-152</v>
      </c>
      <c r="F82">
        <f t="shared" si="9"/>
        <v>0</v>
      </c>
      <c r="H82" s="24">
        <f t="shared" si="10"/>
        <v>-152</v>
      </c>
      <c r="I82">
        <f t="shared" si="11"/>
        <v>0</v>
      </c>
    </row>
    <row r="83" spans="1:9" x14ac:dyDescent="0.2">
      <c r="A83">
        <v>-9500</v>
      </c>
      <c r="B83" t="str">
        <f t="shared" si="6"/>
        <v>9</v>
      </c>
      <c r="C83">
        <f t="shared" si="7"/>
        <v>-95</v>
      </c>
      <c r="E83">
        <f t="shared" si="8"/>
        <v>-95</v>
      </c>
      <c r="F83">
        <f t="shared" si="9"/>
        <v>1</v>
      </c>
      <c r="H83" s="24">
        <f t="shared" si="10"/>
        <v>-95</v>
      </c>
      <c r="I83">
        <f t="shared" si="11"/>
        <v>1</v>
      </c>
    </row>
    <row r="84" spans="1:9" x14ac:dyDescent="0.2">
      <c r="A84">
        <v>-4300</v>
      </c>
      <c r="B84" t="str">
        <f t="shared" si="6"/>
        <v>4</v>
      </c>
      <c r="C84">
        <f t="shared" si="7"/>
        <v>-43</v>
      </c>
      <c r="E84">
        <f t="shared" si="8"/>
        <v>-43</v>
      </c>
      <c r="F84">
        <f t="shared" si="9"/>
        <v>1</v>
      </c>
      <c r="H84" s="24">
        <f t="shared" si="10"/>
        <v>-43</v>
      </c>
      <c r="I84">
        <f t="shared" si="11"/>
        <v>1</v>
      </c>
    </row>
    <row r="85" spans="1:9" x14ac:dyDescent="0.2">
      <c r="A85">
        <v>-1200</v>
      </c>
      <c r="B85" t="str">
        <f t="shared" si="6"/>
        <v>1</v>
      </c>
      <c r="C85">
        <f t="shared" si="7"/>
        <v>-12</v>
      </c>
      <c r="E85">
        <f t="shared" si="8"/>
        <v>-12</v>
      </c>
      <c r="F85">
        <f t="shared" si="9"/>
        <v>0</v>
      </c>
      <c r="H85" s="24">
        <f t="shared" si="10"/>
        <v>-12</v>
      </c>
      <c r="I85">
        <f t="shared" si="11"/>
        <v>0</v>
      </c>
    </row>
    <row r="86" spans="1:9" x14ac:dyDescent="0.2">
      <c r="A86">
        <v>-1000</v>
      </c>
      <c r="B86" t="str">
        <f t="shared" si="6"/>
        <v>1</v>
      </c>
      <c r="C86">
        <f t="shared" si="7"/>
        <v>-10</v>
      </c>
      <c r="E86">
        <f t="shared" si="8"/>
        <v>-10</v>
      </c>
      <c r="F86">
        <f t="shared" si="9"/>
        <v>0</v>
      </c>
      <c r="H86" s="24">
        <f t="shared" si="10"/>
        <v>-10</v>
      </c>
      <c r="I86">
        <f t="shared" si="11"/>
        <v>0</v>
      </c>
    </row>
    <row r="87" spans="1:9" x14ac:dyDescent="0.2">
      <c r="A87">
        <v>-800</v>
      </c>
      <c r="B87" t="str">
        <f t="shared" si="6"/>
        <v>8</v>
      </c>
      <c r="C87">
        <f t="shared" si="7"/>
        <v>-8</v>
      </c>
      <c r="E87" t="str">
        <f t="shared" si="8"/>
        <v/>
      </c>
      <c r="F87" t="str">
        <f t="shared" si="9"/>
        <v/>
      </c>
      <c r="H87" s="24">
        <f t="shared" si="10"/>
        <v>-8</v>
      </c>
      <c r="I87">
        <f t="shared" si="11"/>
        <v>0</v>
      </c>
    </row>
    <row r="88" spans="1:9" x14ac:dyDescent="0.2">
      <c r="A88">
        <v>-600</v>
      </c>
      <c r="B88" t="str">
        <f t="shared" si="6"/>
        <v>6</v>
      </c>
      <c r="C88">
        <f t="shared" si="7"/>
        <v>-6</v>
      </c>
      <c r="E88" t="str">
        <f t="shared" si="8"/>
        <v/>
      </c>
      <c r="F88" t="str">
        <f t="shared" si="9"/>
        <v/>
      </c>
      <c r="H88" s="24">
        <f t="shared" si="10"/>
        <v>-6</v>
      </c>
      <c r="I88">
        <f t="shared" si="11"/>
        <v>0</v>
      </c>
    </row>
    <row r="89" spans="1:9" x14ac:dyDescent="0.2">
      <c r="A89">
        <v>-400</v>
      </c>
      <c r="B89" t="str">
        <f t="shared" si="6"/>
        <v>4</v>
      </c>
      <c r="C89">
        <f t="shared" si="7"/>
        <v>-4</v>
      </c>
      <c r="E89" t="str">
        <f t="shared" si="8"/>
        <v/>
      </c>
      <c r="F89" t="str">
        <f t="shared" si="9"/>
        <v/>
      </c>
      <c r="H89" s="24">
        <f t="shared" si="10"/>
        <v>-4</v>
      </c>
      <c r="I89">
        <f t="shared" si="11"/>
        <v>0</v>
      </c>
    </row>
    <row r="90" spans="1:9" x14ac:dyDescent="0.2">
      <c r="A90">
        <v>-300</v>
      </c>
      <c r="B90" t="str">
        <f t="shared" si="6"/>
        <v>3</v>
      </c>
      <c r="C90">
        <f t="shared" si="7"/>
        <v>-3</v>
      </c>
      <c r="E90" t="str">
        <f t="shared" si="8"/>
        <v/>
      </c>
      <c r="F90" t="str">
        <f t="shared" si="9"/>
        <v/>
      </c>
      <c r="H90" s="24">
        <f t="shared" si="10"/>
        <v>-3</v>
      </c>
      <c r="I90">
        <f t="shared" si="11"/>
        <v>1</v>
      </c>
    </row>
    <row r="91" spans="1:9" x14ac:dyDescent="0.2">
      <c r="A91">
        <v>-300</v>
      </c>
      <c r="B91" t="str">
        <f t="shared" si="6"/>
        <v>3</v>
      </c>
      <c r="C91">
        <f t="shared" si="7"/>
        <v>-3</v>
      </c>
      <c r="E91" t="str">
        <f t="shared" si="8"/>
        <v/>
      </c>
      <c r="F91" t="str">
        <f t="shared" si="9"/>
        <v/>
      </c>
      <c r="H91" s="24">
        <f t="shared" si="10"/>
        <v>-3</v>
      </c>
      <c r="I91">
        <f t="shared" si="11"/>
        <v>1</v>
      </c>
    </row>
    <row r="92" spans="1:9" x14ac:dyDescent="0.2">
      <c r="A92">
        <v>6700</v>
      </c>
      <c r="B92" t="str">
        <f t="shared" si="6"/>
        <v>6</v>
      </c>
      <c r="C92">
        <f t="shared" si="7"/>
        <v>67</v>
      </c>
      <c r="E92">
        <f t="shared" si="8"/>
        <v>67</v>
      </c>
      <c r="F92">
        <f t="shared" si="9"/>
        <v>1</v>
      </c>
      <c r="H92" s="24">
        <f t="shared" si="10"/>
        <v>67</v>
      </c>
      <c r="I92">
        <f t="shared" si="11"/>
        <v>1</v>
      </c>
    </row>
    <row r="93" spans="1:9" x14ac:dyDescent="0.2">
      <c r="A93">
        <v>3800</v>
      </c>
      <c r="B93" t="str">
        <f t="shared" si="6"/>
        <v>3</v>
      </c>
      <c r="C93">
        <f t="shared" si="7"/>
        <v>38</v>
      </c>
      <c r="E93">
        <f t="shared" si="8"/>
        <v>38</v>
      </c>
      <c r="F93">
        <f t="shared" si="9"/>
        <v>0</v>
      </c>
      <c r="H93" s="24">
        <f t="shared" si="10"/>
        <v>38</v>
      </c>
      <c r="I93">
        <f t="shared" si="11"/>
        <v>0</v>
      </c>
    </row>
    <row r="94" spans="1:9" x14ac:dyDescent="0.2">
      <c r="A94">
        <v>3500</v>
      </c>
      <c r="B94" t="str">
        <f t="shared" si="6"/>
        <v>3</v>
      </c>
      <c r="C94">
        <f t="shared" si="7"/>
        <v>35</v>
      </c>
      <c r="E94">
        <f t="shared" si="8"/>
        <v>35</v>
      </c>
      <c r="F94">
        <f t="shared" si="9"/>
        <v>1</v>
      </c>
      <c r="H94" s="24">
        <f t="shared" si="10"/>
        <v>35</v>
      </c>
      <c r="I94">
        <f t="shared" si="11"/>
        <v>1</v>
      </c>
    </row>
    <row r="95" spans="1:9" x14ac:dyDescent="0.2">
      <c r="A95">
        <v>3200</v>
      </c>
      <c r="B95" t="str">
        <f t="shared" si="6"/>
        <v>3</v>
      </c>
      <c r="C95">
        <f t="shared" si="7"/>
        <v>32</v>
      </c>
      <c r="E95">
        <f t="shared" si="8"/>
        <v>32</v>
      </c>
      <c r="F95">
        <f t="shared" si="9"/>
        <v>0</v>
      </c>
      <c r="H95" s="24">
        <f t="shared" si="10"/>
        <v>32</v>
      </c>
      <c r="I95">
        <f t="shared" si="11"/>
        <v>0</v>
      </c>
    </row>
    <row r="96" spans="1:9" x14ac:dyDescent="0.2">
      <c r="A96">
        <v>2500</v>
      </c>
      <c r="B96" t="str">
        <f t="shared" si="6"/>
        <v>2</v>
      </c>
      <c r="C96">
        <f t="shared" si="7"/>
        <v>25</v>
      </c>
      <c r="E96">
        <f t="shared" si="8"/>
        <v>25</v>
      </c>
      <c r="F96">
        <f t="shared" si="9"/>
        <v>1</v>
      </c>
      <c r="H96" s="24">
        <f t="shared" si="10"/>
        <v>25</v>
      </c>
      <c r="I96">
        <f t="shared" si="11"/>
        <v>1</v>
      </c>
    </row>
    <row r="97" spans="1:9" x14ac:dyDescent="0.2">
      <c r="A97">
        <v>2200</v>
      </c>
      <c r="B97" t="str">
        <f t="shared" si="6"/>
        <v>2</v>
      </c>
      <c r="C97">
        <f t="shared" si="7"/>
        <v>22</v>
      </c>
      <c r="E97">
        <f t="shared" si="8"/>
        <v>22</v>
      </c>
      <c r="F97">
        <f t="shared" si="9"/>
        <v>0</v>
      </c>
      <c r="H97" s="24">
        <f t="shared" si="10"/>
        <v>22</v>
      </c>
      <c r="I97">
        <f t="shared" si="11"/>
        <v>0</v>
      </c>
    </row>
    <row r="98" spans="1:9" x14ac:dyDescent="0.2">
      <c r="A98">
        <v>1500</v>
      </c>
      <c r="B98" t="str">
        <f t="shared" si="6"/>
        <v>1</v>
      </c>
      <c r="C98">
        <f t="shared" si="7"/>
        <v>15</v>
      </c>
      <c r="E98">
        <f t="shared" si="8"/>
        <v>15</v>
      </c>
      <c r="F98">
        <f t="shared" si="9"/>
        <v>1</v>
      </c>
      <c r="H98" s="24">
        <f t="shared" si="10"/>
        <v>15</v>
      </c>
      <c r="I98">
        <f t="shared" si="11"/>
        <v>1</v>
      </c>
    </row>
    <row r="99" spans="1:9" x14ac:dyDescent="0.2">
      <c r="A99">
        <v>1200</v>
      </c>
      <c r="B99" t="str">
        <f t="shared" si="6"/>
        <v>1</v>
      </c>
      <c r="C99">
        <f t="shared" si="7"/>
        <v>12</v>
      </c>
      <c r="E99">
        <f t="shared" si="8"/>
        <v>12</v>
      </c>
      <c r="F99">
        <f t="shared" si="9"/>
        <v>0</v>
      </c>
      <c r="H99" s="24">
        <f t="shared" si="10"/>
        <v>12</v>
      </c>
      <c r="I99">
        <f t="shared" si="11"/>
        <v>0</v>
      </c>
    </row>
    <row r="100" spans="1:9" x14ac:dyDescent="0.2">
      <c r="A100">
        <v>800</v>
      </c>
      <c r="B100" t="str">
        <f t="shared" si="6"/>
        <v>8</v>
      </c>
      <c r="C100">
        <f t="shared" si="7"/>
        <v>8</v>
      </c>
      <c r="E100" t="str">
        <f t="shared" si="8"/>
        <v/>
      </c>
      <c r="F100" t="str">
        <f t="shared" si="9"/>
        <v/>
      </c>
      <c r="H100" s="24">
        <f t="shared" si="10"/>
        <v>8</v>
      </c>
      <c r="I100">
        <f t="shared" si="11"/>
        <v>0</v>
      </c>
    </row>
    <row r="101" spans="1:9" x14ac:dyDescent="0.2">
      <c r="A101">
        <v>400</v>
      </c>
      <c r="B101" t="str">
        <f t="shared" si="6"/>
        <v>4</v>
      </c>
      <c r="C101">
        <f t="shared" si="7"/>
        <v>4</v>
      </c>
      <c r="E101" t="str">
        <f t="shared" si="8"/>
        <v/>
      </c>
      <c r="F101" t="str">
        <f t="shared" si="9"/>
        <v/>
      </c>
      <c r="H101" s="24">
        <f t="shared" si="10"/>
        <v>4</v>
      </c>
      <c r="I101">
        <f t="shared" si="11"/>
        <v>0</v>
      </c>
    </row>
    <row r="102" spans="1:9" x14ac:dyDescent="0.2">
      <c r="A102">
        <v>9800</v>
      </c>
      <c r="B102" t="str">
        <f t="shared" si="6"/>
        <v>9</v>
      </c>
      <c r="C102">
        <f t="shared" si="7"/>
        <v>98</v>
      </c>
      <c r="E102">
        <f t="shared" si="8"/>
        <v>98</v>
      </c>
      <c r="F102">
        <f t="shared" si="9"/>
        <v>0</v>
      </c>
      <c r="H102" s="24">
        <f t="shared" si="10"/>
        <v>98</v>
      </c>
      <c r="I102">
        <f t="shared" si="11"/>
        <v>0</v>
      </c>
    </row>
    <row r="103" spans="1:9" x14ac:dyDescent="0.2">
      <c r="A103">
        <v>7500</v>
      </c>
      <c r="B103" t="str">
        <f t="shared" si="6"/>
        <v>7</v>
      </c>
      <c r="C103">
        <f t="shared" si="7"/>
        <v>75</v>
      </c>
      <c r="E103">
        <f t="shared" si="8"/>
        <v>75</v>
      </c>
      <c r="F103">
        <f t="shared" si="9"/>
        <v>1</v>
      </c>
      <c r="H103" s="24">
        <f t="shared" si="10"/>
        <v>75</v>
      </c>
      <c r="I103">
        <f t="shared" si="11"/>
        <v>1</v>
      </c>
    </row>
    <row r="104" spans="1:9" x14ac:dyDescent="0.2">
      <c r="A104">
        <v>3600</v>
      </c>
      <c r="B104" t="str">
        <f t="shared" si="6"/>
        <v>3</v>
      </c>
      <c r="C104">
        <f t="shared" si="7"/>
        <v>36</v>
      </c>
      <c r="E104">
        <f t="shared" si="8"/>
        <v>36</v>
      </c>
      <c r="F104">
        <f t="shared" si="9"/>
        <v>0</v>
      </c>
      <c r="H104" s="24">
        <f t="shared" si="10"/>
        <v>36</v>
      </c>
      <c r="I104">
        <f t="shared" si="11"/>
        <v>0</v>
      </c>
    </row>
    <row r="105" spans="1:9" x14ac:dyDescent="0.2">
      <c r="A105">
        <v>3000</v>
      </c>
      <c r="B105" t="str">
        <f t="shared" si="6"/>
        <v>3</v>
      </c>
      <c r="C105">
        <f t="shared" si="7"/>
        <v>30</v>
      </c>
      <c r="E105">
        <f t="shared" si="8"/>
        <v>30</v>
      </c>
      <c r="F105">
        <f t="shared" si="9"/>
        <v>0</v>
      </c>
      <c r="H105" s="24">
        <f t="shared" si="10"/>
        <v>30</v>
      </c>
      <c r="I105">
        <f t="shared" si="11"/>
        <v>0</v>
      </c>
    </row>
    <row r="106" spans="1:9" x14ac:dyDescent="0.2">
      <c r="A106">
        <v>2400</v>
      </c>
      <c r="B106" t="str">
        <f t="shared" si="6"/>
        <v>2</v>
      </c>
      <c r="C106">
        <f t="shared" si="7"/>
        <v>24</v>
      </c>
      <c r="E106">
        <f t="shared" si="8"/>
        <v>24</v>
      </c>
      <c r="F106">
        <f t="shared" si="9"/>
        <v>0</v>
      </c>
      <c r="H106" s="24">
        <f t="shared" si="10"/>
        <v>24</v>
      </c>
      <c r="I106">
        <f t="shared" si="11"/>
        <v>0</v>
      </c>
    </row>
    <row r="107" spans="1:9" x14ac:dyDescent="0.2">
      <c r="A107">
        <v>1600</v>
      </c>
      <c r="B107" t="str">
        <f t="shared" si="6"/>
        <v>1</v>
      </c>
      <c r="C107">
        <f t="shared" si="7"/>
        <v>16</v>
      </c>
      <c r="E107">
        <f t="shared" si="8"/>
        <v>16</v>
      </c>
      <c r="F107">
        <f t="shared" si="9"/>
        <v>0</v>
      </c>
      <c r="H107" s="24">
        <f t="shared" si="10"/>
        <v>16</v>
      </c>
      <c r="I107">
        <f t="shared" si="11"/>
        <v>0</v>
      </c>
    </row>
    <row r="108" spans="1:9" x14ac:dyDescent="0.2">
      <c r="A108">
        <v>1400</v>
      </c>
      <c r="B108" t="str">
        <f t="shared" si="6"/>
        <v>1</v>
      </c>
      <c r="C108">
        <f t="shared" si="7"/>
        <v>14</v>
      </c>
      <c r="E108">
        <f t="shared" si="8"/>
        <v>14</v>
      </c>
      <c r="F108">
        <f t="shared" si="9"/>
        <v>0</v>
      </c>
      <c r="H108" s="24">
        <f t="shared" si="10"/>
        <v>14</v>
      </c>
      <c r="I108">
        <f t="shared" si="11"/>
        <v>0</v>
      </c>
    </row>
    <row r="109" spans="1:9" x14ac:dyDescent="0.2">
      <c r="A109">
        <v>1200</v>
      </c>
      <c r="B109" t="str">
        <f t="shared" si="6"/>
        <v>1</v>
      </c>
      <c r="C109">
        <f t="shared" si="7"/>
        <v>12</v>
      </c>
      <c r="E109">
        <f t="shared" si="8"/>
        <v>12</v>
      </c>
      <c r="F109">
        <f t="shared" si="9"/>
        <v>0</v>
      </c>
      <c r="H109" s="24">
        <f t="shared" si="10"/>
        <v>12</v>
      </c>
      <c r="I109">
        <f t="shared" si="11"/>
        <v>0</v>
      </c>
    </row>
    <row r="110" spans="1:9" x14ac:dyDescent="0.2">
      <c r="A110">
        <v>1000</v>
      </c>
      <c r="B110" t="str">
        <f t="shared" si="6"/>
        <v>1</v>
      </c>
      <c r="C110">
        <f t="shared" si="7"/>
        <v>10</v>
      </c>
      <c r="E110">
        <f t="shared" si="8"/>
        <v>10</v>
      </c>
      <c r="F110">
        <f t="shared" si="9"/>
        <v>0</v>
      </c>
      <c r="H110" s="24">
        <f t="shared" si="10"/>
        <v>10</v>
      </c>
      <c r="I110">
        <f t="shared" si="11"/>
        <v>0</v>
      </c>
    </row>
    <row r="111" spans="1:9" x14ac:dyDescent="0.2">
      <c r="A111">
        <v>1000</v>
      </c>
      <c r="B111" t="str">
        <f t="shared" si="6"/>
        <v>1</v>
      </c>
      <c r="C111">
        <f t="shared" si="7"/>
        <v>10</v>
      </c>
      <c r="E111">
        <f t="shared" si="8"/>
        <v>10</v>
      </c>
      <c r="F111">
        <f t="shared" si="9"/>
        <v>0</v>
      </c>
      <c r="H111" s="24">
        <f t="shared" si="10"/>
        <v>10</v>
      </c>
      <c r="I111">
        <f t="shared" si="11"/>
        <v>0</v>
      </c>
    </row>
    <row r="112" spans="1:9" x14ac:dyDescent="0.2">
      <c r="A112">
        <v>800</v>
      </c>
      <c r="B112" t="str">
        <f t="shared" si="6"/>
        <v>8</v>
      </c>
      <c r="C112">
        <f t="shared" si="7"/>
        <v>8</v>
      </c>
      <c r="E112" t="str">
        <f t="shared" si="8"/>
        <v/>
      </c>
      <c r="F112" t="str">
        <f t="shared" si="9"/>
        <v/>
      </c>
      <c r="H112" s="24">
        <f t="shared" si="10"/>
        <v>8</v>
      </c>
      <c r="I112">
        <f t="shared" si="11"/>
        <v>0</v>
      </c>
    </row>
    <row r="113" spans="1:9" x14ac:dyDescent="0.2">
      <c r="A113">
        <v>600</v>
      </c>
      <c r="B113" t="str">
        <f t="shared" si="6"/>
        <v>6</v>
      </c>
      <c r="C113">
        <f t="shared" si="7"/>
        <v>6</v>
      </c>
      <c r="E113" t="str">
        <f t="shared" si="8"/>
        <v/>
      </c>
      <c r="F113" t="str">
        <f t="shared" si="9"/>
        <v/>
      </c>
      <c r="H113" s="24">
        <f t="shared" si="10"/>
        <v>6</v>
      </c>
      <c r="I113">
        <f t="shared" si="11"/>
        <v>0</v>
      </c>
    </row>
    <row r="114" spans="1:9" x14ac:dyDescent="0.2">
      <c r="A114">
        <v>500</v>
      </c>
      <c r="B114" t="str">
        <f t="shared" si="6"/>
        <v>5</v>
      </c>
      <c r="C114">
        <f t="shared" si="7"/>
        <v>5</v>
      </c>
      <c r="E114" t="str">
        <f t="shared" si="8"/>
        <v/>
      </c>
      <c r="F114" t="str">
        <f t="shared" si="9"/>
        <v/>
      </c>
      <c r="H114" s="24">
        <f t="shared" si="10"/>
        <v>5</v>
      </c>
      <c r="I114">
        <f t="shared" si="11"/>
        <v>1</v>
      </c>
    </row>
    <row r="115" spans="1:9" x14ac:dyDescent="0.2">
      <c r="A115">
        <v>450</v>
      </c>
      <c r="B115" t="str">
        <f t="shared" si="6"/>
        <v>4</v>
      </c>
      <c r="C115">
        <f t="shared" si="7"/>
        <v>4.5</v>
      </c>
      <c r="E115" t="str">
        <f t="shared" si="8"/>
        <v/>
      </c>
      <c r="F115" t="str">
        <f t="shared" si="9"/>
        <v/>
      </c>
      <c r="H115" s="24">
        <f>A115/10</f>
        <v>45</v>
      </c>
      <c r="I115">
        <f t="shared" si="11"/>
        <v>1</v>
      </c>
    </row>
    <row r="116" spans="1:9" x14ac:dyDescent="0.2">
      <c r="A116">
        <v>350</v>
      </c>
      <c r="B116" t="str">
        <f t="shared" si="6"/>
        <v>3</v>
      </c>
      <c r="C116">
        <f t="shared" si="7"/>
        <v>3.5</v>
      </c>
      <c r="E116" t="str">
        <f t="shared" si="8"/>
        <v/>
      </c>
      <c r="F116" t="str">
        <f t="shared" si="9"/>
        <v/>
      </c>
      <c r="H116" s="24">
        <f t="shared" ref="H116:H152" si="12">A116/10</f>
        <v>35</v>
      </c>
      <c r="I116">
        <f t="shared" si="11"/>
        <v>1</v>
      </c>
    </row>
    <row r="117" spans="1:9" x14ac:dyDescent="0.2">
      <c r="A117">
        <v>300</v>
      </c>
      <c r="B117" t="str">
        <f t="shared" si="6"/>
        <v>3</v>
      </c>
      <c r="C117">
        <f t="shared" si="7"/>
        <v>3</v>
      </c>
      <c r="E117" t="str">
        <f t="shared" si="8"/>
        <v/>
      </c>
      <c r="F117" t="str">
        <f t="shared" si="9"/>
        <v/>
      </c>
      <c r="H117" s="24">
        <f t="shared" si="12"/>
        <v>30</v>
      </c>
      <c r="I117">
        <f t="shared" si="11"/>
        <v>0</v>
      </c>
    </row>
    <row r="118" spans="1:9" x14ac:dyDescent="0.2">
      <c r="A118">
        <v>250</v>
      </c>
      <c r="B118" t="str">
        <f t="shared" si="6"/>
        <v>2</v>
      </c>
      <c r="C118">
        <f t="shared" si="7"/>
        <v>2.5</v>
      </c>
      <c r="E118" t="str">
        <f t="shared" si="8"/>
        <v/>
      </c>
      <c r="F118" t="str">
        <f t="shared" si="9"/>
        <v/>
      </c>
      <c r="H118" s="24">
        <f t="shared" si="12"/>
        <v>25</v>
      </c>
      <c r="I118">
        <f t="shared" si="11"/>
        <v>1</v>
      </c>
    </row>
    <row r="119" spans="1:9" x14ac:dyDescent="0.2">
      <c r="A119">
        <v>200</v>
      </c>
      <c r="B119" t="str">
        <f t="shared" si="6"/>
        <v>2</v>
      </c>
      <c r="C119">
        <f t="shared" si="7"/>
        <v>2</v>
      </c>
      <c r="E119" t="str">
        <f t="shared" si="8"/>
        <v/>
      </c>
      <c r="F119" t="str">
        <f t="shared" si="9"/>
        <v/>
      </c>
      <c r="H119" s="24">
        <f t="shared" si="12"/>
        <v>20</v>
      </c>
      <c r="I119">
        <f t="shared" si="11"/>
        <v>0</v>
      </c>
    </row>
    <row r="120" spans="1:9" x14ac:dyDescent="0.2">
      <c r="A120">
        <v>200</v>
      </c>
      <c r="B120" t="str">
        <f t="shared" si="6"/>
        <v>2</v>
      </c>
      <c r="C120">
        <f t="shared" si="7"/>
        <v>2</v>
      </c>
      <c r="E120" t="str">
        <f t="shared" si="8"/>
        <v/>
      </c>
      <c r="F120" t="str">
        <f t="shared" si="9"/>
        <v/>
      </c>
      <c r="H120" s="24">
        <f t="shared" si="12"/>
        <v>20</v>
      </c>
      <c r="I120">
        <f t="shared" si="11"/>
        <v>0</v>
      </c>
    </row>
    <row r="121" spans="1:9" x14ac:dyDescent="0.2">
      <c r="A121">
        <v>150</v>
      </c>
      <c r="B121" t="str">
        <f t="shared" si="6"/>
        <v>1</v>
      </c>
      <c r="C121">
        <f t="shared" si="7"/>
        <v>1.5</v>
      </c>
      <c r="E121" t="str">
        <f t="shared" si="8"/>
        <v/>
      </c>
      <c r="F121" t="str">
        <f t="shared" si="9"/>
        <v/>
      </c>
      <c r="H121" s="24">
        <f t="shared" si="12"/>
        <v>15</v>
      </c>
      <c r="I121">
        <f t="shared" si="11"/>
        <v>1</v>
      </c>
    </row>
    <row r="122" spans="1:9" x14ac:dyDescent="0.2">
      <c r="A122">
        <v>150</v>
      </c>
      <c r="B122" t="str">
        <f t="shared" si="6"/>
        <v>1</v>
      </c>
      <c r="C122">
        <f t="shared" si="7"/>
        <v>1.5</v>
      </c>
      <c r="E122" t="str">
        <f t="shared" si="8"/>
        <v/>
      </c>
      <c r="F122" t="str">
        <f t="shared" si="9"/>
        <v/>
      </c>
      <c r="H122" s="24">
        <f t="shared" si="12"/>
        <v>15</v>
      </c>
      <c r="I122">
        <f t="shared" si="11"/>
        <v>1</v>
      </c>
    </row>
    <row r="123" spans="1:9" x14ac:dyDescent="0.2">
      <c r="A123">
        <v>100</v>
      </c>
      <c r="B123" t="str">
        <f t="shared" si="6"/>
        <v>1</v>
      </c>
      <c r="C123">
        <f t="shared" si="7"/>
        <v>10</v>
      </c>
      <c r="E123" t="str">
        <f t="shared" si="8"/>
        <v/>
      </c>
      <c r="F123" t="str">
        <f t="shared" si="9"/>
        <v/>
      </c>
      <c r="H123" s="24">
        <f t="shared" si="12"/>
        <v>10</v>
      </c>
      <c r="I123">
        <f t="shared" si="11"/>
        <v>0</v>
      </c>
    </row>
    <row r="124" spans="1:9" x14ac:dyDescent="0.2">
      <c r="A124">
        <v>100</v>
      </c>
      <c r="B124" t="str">
        <f t="shared" si="6"/>
        <v>1</v>
      </c>
      <c r="C124">
        <f t="shared" si="7"/>
        <v>10</v>
      </c>
      <c r="E124" t="str">
        <f t="shared" si="8"/>
        <v/>
      </c>
      <c r="F124" t="str">
        <f t="shared" si="9"/>
        <v/>
      </c>
      <c r="H124" s="24">
        <f t="shared" si="12"/>
        <v>10</v>
      </c>
      <c r="I124">
        <f t="shared" si="11"/>
        <v>0</v>
      </c>
    </row>
    <row r="125" spans="1:9" x14ac:dyDescent="0.2">
      <c r="A125">
        <v>100</v>
      </c>
      <c r="B125" t="str">
        <f t="shared" si="6"/>
        <v>1</v>
      </c>
      <c r="C125">
        <f t="shared" si="7"/>
        <v>10</v>
      </c>
      <c r="E125" t="str">
        <f t="shared" si="8"/>
        <v/>
      </c>
      <c r="F125" t="str">
        <f t="shared" si="9"/>
        <v/>
      </c>
      <c r="H125" s="24">
        <f t="shared" si="12"/>
        <v>10</v>
      </c>
      <c r="I125">
        <f t="shared" si="11"/>
        <v>0</v>
      </c>
    </row>
    <row r="126" spans="1:9" x14ac:dyDescent="0.2">
      <c r="A126">
        <v>100</v>
      </c>
      <c r="B126" t="str">
        <f t="shared" si="6"/>
        <v>1</v>
      </c>
      <c r="C126">
        <f t="shared" si="7"/>
        <v>10</v>
      </c>
      <c r="E126" t="str">
        <f t="shared" si="8"/>
        <v/>
      </c>
      <c r="F126" t="str">
        <f t="shared" si="9"/>
        <v/>
      </c>
      <c r="H126" s="24">
        <f t="shared" si="12"/>
        <v>10</v>
      </c>
      <c r="I126">
        <f t="shared" si="11"/>
        <v>0</v>
      </c>
    </row>
    <row r="127" spans="1:9" x14ac:dyDescent="0.2">
      <c r="A127">
        <v>50</v>
      </c>
      <c r="B127" t="str">
        <f t="shared" si="6"/>
        <v>5</v>
      </c>
      <c r="C127">
        <f t="shared" si="7"/>
        <v>5</v>
      </c>
      <c r="E127" t="str">
        <f t="shared" si="8"/>
        <v/>
      </c>
      <c r="F127" t="str">
        <f t="shared" si="9"/>
        <v/>
      </c>
      <c r="H127" s="24">
        <f t="shared" si="12"/>
        <v>5</v>
      </c>
      <c r="I127">
        <f t="shared" si="11"/>
        <v>1</v>
      </c>
    </row>
    <row r="128" spans="1:9" x14ac:dyDescent="0.2">
      <c r="A128">
        <v>50</v>
      </c>
      <c r="B128" t="str">
        <f t="shared" si="6"/>
        <v>5</v>
      </c>
      <c r="C128">
        <f t="shared" si="7"/>
        <v>5</v>
      </c>
      <c r="E128" t="str">
        <f t="shared" si="8"/>
        <v/>
      </c>
      <c r="F128" t="str">
        <f t="shared" si="9"/>
        <v/>
      </c>
      <c r="H128" s="24">
        <f t="shared" si="12"/>
        <v>5</v>
      </c>
      <c r="I128">
        <f t="shared" si="11"/>
        <v>1</v>
      </c>
    </row>
    <row r="129" spans="1:9" x14ac:dyDescent="0.2">
      <c r="A129">
        <v>50</v>
      </c>
      <c r="B129" t="str">
        <f t="shared" si="6"/>
        <v>5</v>
      </c>
      <c r="C129">
        <f t="shared" si="7"/>
        <v>5</v>
      </c>
      <c r="E129" t="str">
        <f t="shared" si="8"/>
        <v/>
      </c>
      <c r="F129" t="str">
        <f t="shared" si="9"/>
        <v/>
      </c>
      <c r="H129" s="24">
        <f t="shared" si="12"/>
        <v>5</v>
      </c>
      <c r="I129">
        <f t="shared" si="11"/>
        <v>1</v>
      </c>
    </row>
    <row r="130" spans="1:9" x14ac:dyDescent="0.2">
      <c r="A130">
        <v>50</v>
      </c>
      <c r="B130" t="str">
        <f t="shared" si="6"/>
        <v>5</v>
      </c>
      <c r="C130">
        <f t="shared" si="7"/>
        <v>5</v>
      </c>
      <c r="E130" t="str">
        <f t="shared" si="8"/>
        <v/>
      </c>
      <c r="F130" t="str">
        <f t="shared" si="9"/>
        <v/>
      </c>
      <c r="H130" s="24">
        <f t="shared" si="12"/>
        <v>5</v>
      </c>
      <c r="I130">
        <f t="shared" si="11"/>
        <v>1</v>
      </c>
    </row>
    <row r="131" spans="1:9" x14ac:dyDescent="0.2">
      <c r="A131">
        <v>50</v>
      </c>
      <c r="B131" t="str">
        <f t="shared" ref="B131:B160" si="13">LEFT(ABS(A131),1)</f>
        <v>5</v>
      </c>
      <c r="C131">
        <f t="shared" ref="C131:C160" si="14">IF(ABS(A131)&gt;100,A131/100,A131/10)</f>
        <v>5</v>
      </c>
      <c r="E131" t="str">
        <f t="shared" ref="E131:E160" si="15">IF(ABS(A131)&gt;=1000,A131/100,"")</f>
        <v/>
      </c>
      <c r="F131" t="str">
        <f t="shared" ref="F131:F160" si="16">IF(E131="","",MOD(E131,2))</f>
        <v/>
      </c>
      <c r="H131" s="24">
        <f t="shared" si="12"/>
        <v>5</v>
      </c>
      <c r="I131">
        <f t="shared" ref="I131:I160" si="17">IF(H131="","",MOD(H131,2))</f>
        <v>1</v>
      </c>
    </row>
    <row r="132" spans="1:9" x14ac:dyDescent="0.2">
      <c r="A132">
        <v>50</v>
      </c>
      <c r="B132" t="str">
        <f t="shared" si="13"/>
        <v>5</v>
      </c>
      <c r="C132">
        <f t="shared" si="14"/>
        <v>5</v>
      </c>
      <c r="E132" t="str">
        <f t="shared" si="15"/>
        <v/>
      </c>
      <c r="F132" t="str">
        <f t="shared" si="16"/>
        <v/>
      </c>
      <c r="H132" s="24">
        <f t="shared" si="12"/>
        <v>5</v>
      </c>
      <c r="I132">
        <f t="shared" si="17"/>
        <v>1</v>
      </c>
    </row>
    <row r="133" spans="1:9" x14ac:dyDescent="0.2">
      <c r="A133">
        <v>-50</v>
      </c>
      <c r="B133" t="str">
        <f t="shared" si="13"/>
        <v>5</v>
      </c>
      <c r="C133">
        <f t="shared" si="14"/>
        <v>-5</v>
      </c>
      <c r="E133" t="str">
        <f t="shared" si="15"/>
        <v/>
      </c>
      <c r="F133" t="str">
        <f t="shared" si="16"/>
        <v/>
      </c>
      <c r="H133" s="24">
        <f t="shared" si="12"/>
        <v>-5</v>
      </c>
      <c r="I133">
        <f t="shared" si="17"/>
        <v>1</v>
      </c>
    </row>
    <row r="134" spans="1:9" x14ac:dyDescent="0.2">
      <c r="A134">
        <v>-50</v>
      </c>
      <c r="B134" t="str">
        <f t="shared" si="13"/>
        <v>5</v>
      </c>
      <c r="C134">
        <f t="shared" si="14"/>
        <v>-5</v>
      </c>
      <c r="E134" t="str">
        <f t="shared" si="15"/>
        <v/>
      </c>
      <c r="F134" t="str">
        <f t="shared" si="16"/>
        <v/>
      </c>
      <c r="H134" s="24">
        <f t="shared" si="12"/>
        <v>-5</v>
      </c>
      <c r="I134">
        <f t="shared" si="17"/>
        <v>1</v>
      </c>
    </row>
    <row r="135" spans="1:9" x14ac:dyDescent="0.2">
      <c r="A135">
        <v>-50</v>
      </c>
      <c r="B135" t="str">
        <f t="shared" si="13"/>
        <v>5</v>
      </c>
      <c r="C135">
        <f t="shared" si="14"/>
        <v>-5</v>
      </c>
      <c r="E135" t="str">
        <f t="shared" si="15"/>
        <v/>
      </c>
      <c r="F135" t="str">
        <f t="shared" si="16"/>
        <v/>
      </c>
      <c r="H135" s="24">
        <f t="shared" si="12"/>
        <v>-5</v>
      </c>
      <c r="I135">
        <f t="shared" si="17"/>
        <v>1</v>
      </c>
    </row>
    <row r="136" spans="1:9" x14ac:dyDescent="0.2">
      <c r="A136">
        <v>-100</v>
      </c>
      <c r="B136" t="str">
        <f t="shared" si="13"/>
        <v>1</v>
      </c>
      <c r="C136">
        <f t="shared" si="14"/>
        <v>-10</v>
      </c>
      <c r="E136" t="str">
        <f t="shared" si="15"/>
        <v/>
      </c>
      <c r="F136" t="str">
        <f t="shared" si="16"/>
        <v/>
      </c>
      <c r="H136" s="24">
        <f t="shared" si="12"/>
        <v>-10</v>
      </c>
      <c r="I136">
        <f t="shared" si="17"/>
        <v>0</v>
      </c>
    </row>
    <row r="137" spans="1:9" x14ac:dyDescent="0.2">
      <c r="A137">
        <v>-100</v>
      </c>
      <c r="B137" t="str">
        <f t="shared" si="13"/>
        <v>1</v>
      </c>
      <c r="C137">
        <f t="shared" si="14"/>
        <v>-10</v>
      </c>
      <c r="E137" t="str">
        <f t="shared" si="15"/>
        <v/>
      </c>
      <c r="F137" t="str">
        <f t="shared" si="16"/>
        <v/>
      </c>
      <c r="H137" s="24">
        <f t="shared" si="12"/>
        <v>-10</v>
      </c>
      <c r="I137">
        <f t="shared" si="17"/>
        <v>0</v>
      </c>
    </row>
    <row r="138" spans="1:9" x14ac:dyDescent="0.2">
      <c r="A138">
        <v>-100</v>
      </c>
      <c r="B138" t="str">
        <f t="shared" si="13"/>
        <v>1</v>
      </c>
      <c r="C138">
        <f t="shared" si="14"/>
        <v>-10</v>
      </c>
      <c r="E138" t="str">
        <f t="shared" si="15"/>
        <v/>
      </c>
      <c r="F138" t="str">
        <f t="shared" si="16"/>
        <v/>
      </c>
      <c r="H138" s="24">
        <f t="shared" si="12"/>
        <v>-10</v>
      </c>
      <c r="I138">
        <f t="shared" si="17"/>
        <v>0</v>
      </c>
    </row>
    <row r="139" spans="1:9" x14ac:dyDescent="0.2">
      <c r="A139">
        <v>-100</v>
      </c>
      <c r="B139" t="str">
        <f t="shared" si="13"/>
        <v>1</v>
      </c>
      <c r="C139">
        <f t="shared" si="14"/>
        <v>-10</v>
      </c>
      <c r="E139" t="str">
        <f t="shared" si="15"/>
        <v/>
      </c>
      <c r="F139" t="str">
        <f t="shared" si="16"/>
        <v/>
      </c>
      <c r="H139" s="24">
        <f t="shared" si="12"/>
        <v>-10</v>
      </c>
      <c r="I139">
        <f t="shared" si="17"/>
        <v>0</v>
      </c>
    </row>
    <row r="140" spans="1:9" x14ac:dyDescent="0.2">
      <c r="A140">
        <v>-100</v>
      </c>
      <c r="B140" t="str">
        <f t="shared" si="13"/>
        <v>1</v>
      </c>
      <c r="C140">
        <f t="shared" si="14"/>
        <v>-10</v>
      </c>
      <c r="E140" t="str">
        <f t="shared" si="15"/>
        <v/>
      </c>
      <c r="F140" t="str">
        <f t="shared" si="16"/>
        <v/>
      </c>
      <c r="H140" s="24">
        <f t="shared" si="12"/>
        <v>-10</v>
      </c>
      <c r="I140">
        <f t="shared" si="17"/>
        <v>0</v>
      </c>
    </row>
    <row r="141" spans="1:9" x14ac:dyDescent="0.2">
      <c r="A141">
        <v>-100</v>
      </c>
      <c r="B141" t="str">
        <f t="shared" si="13"/>
        <v>1</v>
      </c>
      <c r="C141">
        <f t="shared" si="14"/>
        <v>-10</v>
      </c>
      <c r="E141" t="str">
        <f t="shared" si="15"/>
        <v/>
      </c>
      <c r="F141" t="str">
        <f t="shared" si="16"/>
        <v/>
      </c>
      <c r="H141" s="24">
        <f t="shared" si="12"/>
        <v>-10</v>
      </c>
      <c r="I141">
        <f t="shared" si="17"/>
        <v>0</v>
      </c>
    </row>
    <row r="142" spans="1:9" x14ac:dyDescent="0.2">
      <c r="A142">
        <v>-150</v>
      </c>
      <c r="B142" t="str">
        <f t="shared" si="13"/>
        <v>1</v>
      </c>
      <c r="C142">
        <f t="shared" si="14"/>
        <v>-1.5</v>
      </c>
      <c r="E142" t="str">
        <f t="shared" si="15"/>
        <v/>
      </c>
      <c r="F142" t="str">
        <f t="shared" si="16"/>
        <v/>
      </c>
      <c r="H142" s="24">
        <f t="shared" si="12"/>
        <v>-15</v>
      </c>
      <c r="I142">
        <f t="shared" si="17"/>
        <v>1</v>
      </c>
    </row>
    <row r="143" spans="1:9" x14ac:dyDescent="0.2">
      <c r="A143">
        <v>-150</v>
      </c>
      <c r="B143" t="str">
        <f t="shared" si="13"/>
        <v>1</v>
      </c>
      <c r="C143">
        <f t="shared" si="14"/>
        <v>-1.5</v>
      </c>
      <c r="E143" t="str">
        <f t="shared" si="15"/>
        <v/>
      </c>
      <c r="F143" t="str">
        <f t="shared" si="16"/>
        <v/>
      </c>
      <c r="H143" s="24">
        <f t="shared" si="12"/>
        <v>-15</v>
      </c>
      <c r="I143">
        <f t="shared" si="17"/>
        <v>1</v>
      </c>
    </row>
    <row r="144" spans="1:9" x14ac:dyDescent="0.2">
      <c r="A144">
        <v>-150</v>
      </c>
      <c r="B144" t="str">
        <f t="shared" si="13"/>
        <v>1</v>
      </c>
      <c r="C144">
        <f t="shared" si="14"/>
        <v>-1.5</v>
      </c>
      <c r="E144" t="str">
        <f t="shared" si="15"/>
        <v/>
      </c>
      <c r="F144" t="str">
        <f t="shared" si="16"/>
        <v/>
      </c>
      <c r="H144" s="24">
        <f t="shared" si="12"/>
        <v>-15</v>
      </c>
      <c r="I144">
        <f t="shared" si="17"/>
        <v>1</v>
      </c>
    </row>
    <row r="145" spans="1:9" x14ac:dyDescent="0.2">
      <c r="A145">
        <v>-200</v>
      </c>
      <c r="B145" t="str">
        <f t="shared" si="13"/>
        <v>2</v>
      </c>
      <c r="C145">
        <f t="shared" si="14"/>
        <v>-2</v>
      </c>
      <c r="E145" t="str">
        <f t="shared" si="15"/>
        <v/>
      </c>
      <c r="F145" t="str">
        <f t="shared" si="16"/>
        <v/>
      </c>
      <c r="H145" s="24">
        <f t="shared" si="12"/>
        <v>-20</v>
      </c>
      <c r="I145">
        <f t="shared" si="17"/>
        <v>0</v>
      </c>
    </row>
    <row r="146" spans="1:9" x14ac:dyDescent="0.2">
      <c r="A146">
        <v>-200</v>
      </c>
      <c r="B146" t="str">
        <f t="shared" si="13"/>
        <v>2</v>
      </c>
      <c r="C146">
        <f t="shared" si="14"/>
        <v>-2</v>
      </c>
      <c r="E146" t="str">
        <f t="shared" si="15"/>
        <v/>
      </c>
      <c r="F146" t="str">
        <f t="shared" si="16"/>
        <v/>
      </c>
      <c r="H146" s="24">
        <f t="shared" si="12"/>
        <v>-20</v>
      </c>
      <c r="I146">
        <f t="shared" si="17"/>
        <v>0</v>
      </c>
    </row>
    <row r="147" spans="1:9" x14ac:dyDescent="0.2">
      <c r="A147">
        <v>-200</v>
      </c>
      <c r="B147" t="str">
        <f t="shared" si="13"/>
        <v>2</v>
      </c>
      <c r="C147">
        <f t="shared" si="14"/>
        <v>-2</v>
      </c>
      <c r="E147" t="str">
        <f t="shared" si="15"/>
        <v/>
      </c>
      <c r="F147" t="str">
        <f t="shared" si="16"/>
        <v/>
      </c>
      <c r="H147" s="24">
        <f t="shared" si="12"/>
        <v>-20</v>
      </c>
      <c r="I147">
        <f t="shared" si="17"/>
        <v>0</v>
      </c>
    </row>
    <row r="148" spans="1:9" x14ac:dyDescent="0.2">
      <c r="A148">
        <v>-250</v>
      </c>
      <c r="B148" t="str">
        <f t="shared" si="13"/>
        <v>2</v>
      </c>
      <c r="C148">
        <f t="shared" si="14"/>
        <v>-2.5</v>
      </c>
      <c r="E148" t="str">
        <f t="shared" si="15"/>
        <v/>
      </c>
      <c r="F148" t="str">
        <f t="shared" si="16"/>
        <v/>
      </c>
      <c r="H148" s="24">
        <f t="shared" si="12"/>
        <v>-25</v>
      </c>
      <c r="I148">
        <f t="shared" si="17"/>
        <v>1</v>
      </c>
    </row>
    <row r="149" spans="1:9" x14ac:dyDescent="0.2">
      <c r="A149">
        <v>-250</v>
      </c>
      <c r="B149" t="str">
        <f t="shared" si="13"/>
        <v>2</v>
      </c>
      <c r="C149">
        <f t="shared" si="14"/>
        <v>-2.5</v>
      </c>
      <c r="E149" t="str">
        <f t="shared" si="15"/>
        <v/>
      </c>
      <c r="F149" t="str">
        <f t="shared" si="16"/>
        <v/>
      </c>
      <c r="H149" s="24">
        <f t="shared" si="12"/>
        <v>-25</v>
      </c>
      <c r="I149">
        <f t="shared" si="17"/>
        <v>1</v>
      </c>
    </row>
    <row r="150" spans="1:9" x14ac:dyDescent="0.2">
      <c r="A150">
        <v>-300</v>
      </c>
      <c r="B150" t="str">
        <f t="shared" si="13"/>
        <v>3</v>
      </c>
      <c r="C150">
        <f t="shared" si="14"/>
        <v>-3</v>
      </c>
      <c r="E150" t="str">
        <f t="shared" si="15"/>
        <v/>
      </c>
      <c r="F150" t="str">
        <f t="shared" si="16"/>
        <v/>
      </c>
      <c r="H150" s="24">
        <f t="shared" si="12"/>
        <v>-30</v>
      </c>
      <c r="I150">
        <f t="shared" si="17"/>
        <v>0</v>
      </c>
    </row>
    <row r="151" spans="1:9" x14ac:dyDescent="0.2">
      <c r="A151">
        <v>-350</v>
      </c>
      <c r="B151" t="str">
        <f t="shared" si="13"/>
        <v>3</v>
      </c>
      <c r="C151">
        <f t="shared" si="14"/>
        <v>-3.5</v>
      </c>
      <c r="E151" t="str">
        <f t="shared" si="15"/>
        <v/>
      </c>
      <c r="F151" t="str">
        <f t="shared" si="16"/>
        <v/>
      </c>
      <c r="H151" s="24">
        <f t="shared" si="12"/>
        <v>-35</v>
      </c>
      <c r="I151">
        <f t="shared" si="17"/>
        <v>1</v>
      </c>
    </row>
    <row r="152" spans="1:9" x14ac:dyDescent="0.2">
      <c r="A152">
        <v>-400</v>
      </c>
      <c r="B152" t="str">
        <f t="shared" si="13"/>
        <v>4</v>
      </c>
      <c r="C152">
        <f t="shared" si="14"/>
        <v>-4</v>
      </c>
      <c r="E152" t="str">
        <f t="shared" si="15"/>
        <v/>
      </c>
      <c r="F152" t="str">
        <f t="shared" si="16"/>
        <v/>
      </c>
      <c r="H152" s="24">
        <f t="shared" si="12"/>
        <v>-40</v>
      </c>
      <c r="I152">
        <f t="shared" si="17"/>
        <v>0</v>
      </c>
    </row>
    <row r="153" spans="1:9" x14ac:dyDescent="0.2">
      <c r="A153">
        <v>-500</v>
      </c>
      <c r="B153" t="str">
        <f t="shared" si="13"/>
        <v>5</v>
      </c>
      <c r="C153">
        <f t="shared" si="14"/>
        <v>-5</v>
      </c>
      <c r="E153" t="str">
        <f t="shared" si="15"/>
        <v/>
      </c>
      <c r="F153" t="str">
        <f t="shared" si="16"/>
        <v/>
      </c>
      <c r="H153" s="24">
        <f t="shared" ref="H153:H160" si="18">A153/100</f>
        <v>-5</v>
      </c>
      <c r="I153">
        <f t="shared" si="17"/>
        <v>1</v>
      </c>
    </row>
    <row r="154" spans="1:9" x14ac:dyDescent="0.2">
      <c r="A154">
        <v>-800</v>
      </c>
      <c r="B154" t="str">
        <f t="shared" si="13"/>
        <v>8</v>
      </c>
      <c r="C154">
        <f t="shared" si="14"/>
        <v>-8</v>
      </c>
      <c r="E154" t="str">
        <f t="shared" si="15"/>
        <v/>
      </c>
      <c r="F154" t="str">
        <f t="shared" si="16"/>
        <v/>
      </c>
      <c r="H154" s="24">
        <f t="shared" si="18"/>
        <v>-8</v>
      </c>
      <c r="I154">
        <f t="shared" si="17"/>
        <v>0</v>
      </c>
    </row>
    <row r="155" spans="1:9" x14ac:dyDescent="0.2">
      <c r="A155">
        <v>-1200</v>
      </c>
      <c r="B155" t="str">
        <f t="shared" si="13"/>
        <v>1</v>
      </c>
      <c r="C155">
        <f t="shared" si="14"/>
        <v>-12</v>
      </c>
      <c r="E155">
        <f t="shared" si="15"/>
        <v>-12</v>
      </c>
      <c r="F155">
        <f t="shared" si="16"/>
        <v>0</v>
      </c>
      <c r="H155" s="24">
        <f t="shared" si="18"/>
        <v>-12</v>
      </c>
      <c r="I155">
        <f t="shared" si="17"/>
        <v>0</v>
      </c>
    </row>
    <row r="156" spans="1:9" x14ac:dyDescent="0.2">
      <c r="A156">
        <v>-1500</v>
      </c>
      <c r="B156" t="str">
        <f t="shared" si="13"/>
        <v>1</v>
      </c>
      <c r="C156">
        <f t="shared" si="14"/>
        <v>-15</v>
      </c>
      <c r="E156">
        <f t="shared" si="15"/>
        <v>-15</v>
      </c>
      <c r="F156">
        <f t="shared" si="16"/>
        <v>1</v>
      </c>
      <c r="H156" s="24">
        <f t="shared" si="18"/>
        <v>-15</v>
      </c>
      <c r="I156">
        <f t="shared" si="17"/>
        <v>1</v>
      </c>
    </row>
    <row r="157" spans="1:9" x14ac:dyDescent="0.2">
      <c r="A157">
        <v>-2400</v>
      </c>
      <c r="B157" t="str">
        <f t="shared" si="13"/>
        <v>2</v>
      </c>
      <c r="C157">
        <f t="shared" si="14"/>
        <v>-24</v>
      </c>
      <c r="E157">
        <f t="shared" si="15"/>
        <v>-24</v>
      </c>
      <c r="F157">
        <f t="shared" si="16"/>
        <v>0</v>
      </c>
      <c r="H157" s="24">
        <f t="shared" si="18"/>
        <v>-24</v>
      </c>
      <c r="I157">
        <f t="shared" si="17"/>
        <v>0</v>
      </c>
    </row>
    <row r="158" spans="1:9" x14ac:dyDescent="0.2">
      <c r="A158">
        <v>-3500</v>
      </c>
      <c r="B158" t="str">
        <f t="shared" si="13"/>
        <v>3</v>
      </c>
      <c r="C158">
        <f t="shared" si="14"/>
        <v>-35</v>
      </c>
      <c r="E158">
        <f t="shared" si="15"/>
        <v>-35</v>
      </c>
      <c r="F158">
        <f t="shared" si="16"/>
        <v>1</v>
      </c>
      <c r="H158" s="24">
        <f t="shared" si="18"/>
        <v>-35</v>
      </c>
      <c r="I158">
        <f t="shared" si="17"/>
        <v>1</v>
      </c>
    </row>
    <row r="159" spans="1:9" x14ac:dyDescent="0.2">
      <c r="A159">
        <v>-7800</v>
      </c>
      <c r="B159" t="str">
        <f t="shared" si="13"/>
        <v>7</v>
      </c>
      <c r="C159">
        <f t="shared" si="14"/>
        <v>-78</v>
      </c>
      <c r="E159">
        <f t="shared" si="15"/>
        <v>-78</v>
      </c>
      <c r="F159">
        <f t="shared" si="16"/>
        <v>0</v>
      </c>
      <c r="H159" s="24">
        <f t="shared" si="18"/>
        <v>-78</v>
      </c>
      <c r="I159">
        <f t="shared" si="17"/>
        <v>0</v>
      </c>
    </row>
    <row r="160" spans="1:9" x14ac:dyDescent="0.2">
      <c r="A160">
        <v>-16500</v>
      </c>
      <c r="B160" t="str">
        <f t="shared" si="13"/>
        <v>1</v>
      </c>
      <c r="C160">
        <f t="shared" si="14"/>
        <v>-165</v>
      </c>
      <c r="E160">
        <f t="shared" si="15"/>
        <v>-165</v>
      </c>
      <c r="F160">
        <f t="shared" si="16"/>
        <v>1</v>
      </c>
      <c r="H160" s="24">
        <f t="shared" si="18"/>
        <v>-165</v>
      </c>
      <c r="I160">
        <f t="shared" si="17"/>
        <v>1</v>
      </c>
    </row>
    <row r="161" spans="9:9" x14ac:dyDescent="0.2">
      <c r="I161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DD54-FCAA-1841-9F72-A3FB14AEA5FB}">
  <sheetPr>
    <tabColor rgb="FF002060"/>
  </sheetPr>
  <dimension ref="A1:F89"/>
  <sheetViews>
    <sheetView topLeftCell="A58" workbookViewId="0">
      <selection activeCell="F90" sqref="F90"/>
    </sheetView>
  </sheetViews>
  <sheetFormatPr baseColWidth="10" defaultRowHeight="16" x14ac:dyDescent="0.2"/>
  <cols>
    <col min="2" max="2" width="13.6640625" customWidth="1"/>
  </cols>
  <sheetData>
    <row r="1" spans="1:3" x14ac:dyDescent="0.2">
      <c r="A1" t="s">
        <v>415</v>
      </c>
    </row>
    <row r="3" spans="1:3" x14ac:dyDescent="0.2">
      <c r="A3" t="s">
        <v>183</v>
      </c>
      <c r="B3" t="s">
        <v>391</v>
      </c>
    </row>
    <row r="4" spans="1:3" x14ac:dyDescent="0.2">
      <c r="A4" t="s">
        <v>392</v>
      </c>
      <c r="B4" s="8">
        <v>3028</v>
      </c>
      <c r="C4" s="8"/>
    </row>
    <row r="5" spans="1:3" x14ac:dyDescent="0.2">
      <c r="A5" t="s">
        <v>281</v>
      </c>
      <c r="B5">
        <v>902</v>
      </c>
    </row>
    <row r="6" spans="1:3" x14ac:dyDescent="0.2">
      <c r="A6" t="s">
        <v>14</v>
      </c>
      <c r="B6">
        <v>450</v>
      </c>
    </row>
    <row r="7" spans="1:3" x14ac:dyDescent="0.2">
      <c r="A7" t="s">
        <v>35</v>
      </c>
      <c r="B7">
        <v>205</v>
      </c>
    </row>
    <row r="8" spans="1:3" x14ac:dyDescent="0.2">
      <c r="A8" t="s">
        <v>22</v>
      </c>
      <c r="B8">
        <v>171</v>
      </c>
    </row>
    <row r="9" spans="1:3" x14ac:dyDescent="0.2">
      <c r="A9" t="s">
        <v>248</v>
      </c>
      <c r="B9">
        <v>140</v>
      </c>
    </row>
    <row r="10" spans="1:3" x14ac:dyDescent="0.2">
      <c r="A10" t="s">
        <v>20</v>
      </c>
      <c r="B10">
        <v>76</v>
      </c>
    </row>
    <row r="11" spans="1:3" x14ac:dyDescent="0.2">
      <c r="A11" t="s">
        <v>37</v>
      </c>
      <c r="B11">
        <v>74</v>
      </c>
    </row>
    <row r="12" spans="1:3" x14ac:dyDescent="0.2">
      <c r="A12" t="s">
        <v>11</v>
      </c>
      <c r="B12">
        <v>66</v>
      </c>
    </row>
    <row r="13" spans="1:3" x14ac:dyDescent="0.2">
      <c r="A13" t="s">
        <v>187</v>
      </c>
      <c r="B13">
        <v>56</v>
      </c>
    </row>
    <row r="14" spans="1:3" x14ac:dyDescent="0.2">
      <c r="A14" t="s">
        <v>284</v>
      </c>
      <c r="B14">
        <v>55</v>
      </c>
    </row>
    <row r="15" spans="1:3" x14ac:dyDescent="0.2">
      <c r="A15" t="s">
        <v>147</v>
      </c>
      <c r="B15">
        <v>54</v>
      </c>
    </row>
    <row r="16" spans="1:3" x14ac:dyDescent="0.2">
      <c r="A16" t="s">
        <v>30</v>
      </c>
      <c r="B16">
        <v>52</v>
      </c>
    </row>
    <row r="17" spans="1:2" x14ac:dyDescent="0.2">
      <c r="A17" t="s">
        <v>9</v>
      </c>
      <c r="B17">
        <v>49</v>
      </c>
    </row>
    <row r="18" spans="1:2" x14ac:dyDescent="0.2">
      <c r="A18" t="s">
        <v>17</v>
      </c>
      <c r="B18">
        <v>47</v>
      </c>
    </row>
    <row r="19" spans="1:2" x14ac:dyDescent="0.2">
      <c r="A19" t="s">
        <v>154</v>
      </c>
      <c r="B19">
        <v>45</v>
      </c>
    </row>
    <row r="20" spans="1:2" x14ac:dyDescent="0.2">
      <c r="A20" t="s">
        <v>24</v>
      </c>
      <c r="B20">
        <v>42</v>
      </c>
    </row>
    <row r="21" spans="1:2" x14ac:dyDescent="0.2">
      <c r="A21" t="s">
        <v>5</v>
      </c>
      <c r="B21">
        <v>42</v>
      </c>
    </row>
    <row r="22" spans="1:2" x14ac:dyDescent="0.2">
      <c r="A22" t="s">
        <v>46</v>
      </c>
      <c r="B22">
        <v>41</v>
      </c>
    </row>
    <row r="23" spans="1:2" x14ac:dyDescent="0.2">
      <c r="A23" t="s">
        <v>55</v>
      </c>
      <c r="B23">
        <v>34</v>
      </c>
    </row>
    <row r="24" spans="1:2" x14ac:dyDescent="0.2">
      <c r="A24" t="s">
        <v>217</v>
      </c>
      <c r="B24">
        <v>33</v>
      </c>
    </row>
    <row r="25" spans="1:2" x14ac:dyDescent="0.2">
      <c r="A25" t="s">
        <v>327</v>
      </c>
      <c r="B25">
        <v>32</v>
      </c>
    </row>
    <row r="26" spans="1:2" x14ac:dyDescent="0.2">
      <c r="A26" t="s">
        <v>27</v>
      </c>
      <c r="B26">
        <v>30</v>
      </c>
    </row>
    <row r="27" spans="1:2" x14ac:dyDescent="0.2">
      <c r="A27" t="s">
        <v>198</v>
      </c>
      <c r="B27">
        <v>25</v>
      </c>
    </row>
    <row r="28" spans="1:2" x14ac:dyDescent="0.2">
      <c r="A28" t="s">
        <v>213</v>
      </c>
      <c r="B28">
        <v>22</v>
      </c>
    </row>
    <row r="29" spans="1:2" x14ac:dyDescent="0.2">
      <c r="A29" t="s">
        <v>326</v>
      </c>
      <c r="B29">
        <v>19</v>
      </c>
    </row>
    <row r="30" spans="1:2" x14ac:dyDescent="0.2">
      <c r="A30" t="s">
        <v>212</v>
      </c>
      <c r="B30">
        <v>17</v>
      </c>
    </row>
    <row r="31" spans="1:2" x14ac:dyDescent="0.2">
      <c r="A31" t="s">
        <v>63</v>
      </c>
      <c r="B31">
        <v>16</v>
      </c>
    </row>
    <row r="32" spans="1:2" x14ac:dyDescent="0.2">
      <c r="A32" t="s">
        <v>209</v>
      </c>
      <c r="B32">
        <v>15</v>
      </c>
    </row>
    <row r="33" spans="1:2" x14ac:dyDescent="0.2">
      <c r="A33" t="s">
        <v>71</v>
      </c>
      <c r="B33">
        <v>15</v>
      </c>
    </row>
    <row r="34" spans="1:2" x14ac:dyDescent="0.2">
      <c r="A34" t="s">
        <v>145</v>
      </c>
      <c r="B34">
        <v>13</v>
      </c>
    </row>
    <row r="35" spans="1:2" x14ac:dyDescent="0.2">
      <c r="A35" t="s">
        <v>393</v>
      </c>
      <c r="B35">
        <v>11</v>
      </c>
    </row>
    <row r="36" spans="1:2" x14ac:dyDescent="0.2">
      <c r="A36" t="s">
        <v>69</v>
      </c>
      <c r="B36">
        <v>11</v>
      </c>
    </row>
    <row r="37" spans="1:2" x14ac:dyDescent="0.2">
      <c r="A37" t="s">
        <v>207</v>
      </c>
      <c r="B37">
        <v>11</v>
      </c>
    </row>
    <row r="38" spans="1:2" x14ac:dyDescent="0.2">
      <c r="A38" t="s">
        <v>201</v>
      </c>
      <c r="B38">
        <v>10</v>
      </c>
    </row>
    <row r="39" spans="1:2" x14ac:dyDescent="0.2">
      <c r="A39" t="s">
        <v>78</v>
      </c>
      <c r="B39">
        <v>10</v>
      </c>
    </row>
    <row r="40" spans="1:2" x14ac:dyDescent="0.2">
      <c r="A40" t="s">
        <v>149</v>
      </c>
      <c r="B40">
        <v>9</v>
      </c>
    </row>
    <row r="41" spans="1:2" x14ac:dyDescent="0.2">
      <c r="A41" t="s">
        <v>289</v>
      </c>
      <c r="B41">
        <v>9</v>
      </c>
    </row>
    <row r="42" spans="1:2" x14ac:dyDescent="0.2">
      <c r="A42" t="s">
        <v>328</v>
      </c>
      <c r="B42">
        <v>7</v>
      </c>
    </row>
    <row r="43" spans="1:2" x14ac:dyDescent="0.2">
      <c r="A43" t="s">
        <v>83</v>
      </c>
      <c r="B43">
        <v>7</v>
      </c>
    </row>
    <row r="44" spans="1:2" x14ac:dyDescent="0.2">
      <c r="A44" t="s">
        <v>394</v>
      </c>
      <c r="B44">
        <v>7</v>
      </c>
    </row>
    <row r="45" spans="1:2" x14ac:dyDescent="0.2">
      <c r="A45" t="s">
        <v>221</v>
      </c>
      <c r="B45">
        <v>6</v>
      </c>
    </row>
    <row r="46" spans="1:2" x14ac:dyDescent="0.2">
      <c r="A46" t="s">
        <v>279</v>
      </c>
      <c r="B46">
        <v>6</v>
      </c>
    </row>
    <row r="47" spans="1:2" x14ac:dyDescent="0.2">
      <c r="A47" t="s">
        <v>215</v>
      </c>
      <c r="B47">
        <v>6</v>
      </c>
    </row>
    <row r="48" spans="1:2" x14ac:dyDescent="0.2">
      <c r="A48" t="s">
        <v>395</v>
      </c>
      <c r="B48">
        <v>6</v>
      </c>
    </row>
    <row r="49" spans="1:2" x14ac:dyDescent="0.2">
      <c r="A49" t="s">
        <v>282</v>
      </c>
      <c r="B49">
        <v>6</v>
      </c>
    </row>
    <row r="50" spans="1:2" x14ac:dyDescent="0.2">
      <c r="A50" t="s">
        <v>95</v>
      </c>
      <c r="B50">
        <v>5</v>
      </c>
    </row>
    <row r="51" spans="1:2" x14ac:dyDescent="0.2">
      <c r="A51" t="s">
        <v>98</v>
      </c>
      <c r="B51">
        <v>5</v>
      </c>
    </row>
    <row r="52" spans="1:2" x14ac:dyDescent="0.2">
      <c r="A52" t="s">
        <v>210</v>
      </c>
      <c r="B52">
        <v>5</v>
      </c>
    </row>
    <row r="53" spans="1:2" x14ac:dyDescent="0.2">
      <c r="A53" t="s">
        <v>57</v>
      </c>
      <c r="B53">
        <v>5</v>
      </c>
    </row>
    <row r="54" spans="1:2" x14ac:dyDescent="0.2">
      <c r="A54" t="s">
        <v>104</v>
      </c>
      <c r="B54">
        <v>4</v>
      </c>
    </row>
    <row r="55" spans="1:2" x14ac:dyDescent="0.2">
      <c r="A55" t="s">
        <v>214</v>
      </c>
      <c r="B55">
        <v>4</v>
      </c>
    </row>
    <row r="56" spans="1:2" x14ac:dyDescent="0.2">
      <c r="A56" t="s">
        <v>102</v>
      </c>
      <c r="B56">
        <v>4</v>
      </c>
    </row>
    <row r="57" spans="1:2" x14ac:dyDescent="0.2">
      <c r="A57" t="s">
        <v>114</v>
      </c>
      <c r="B57">
        <v>3</v>
      </c>
    </row>
    <row r="58" spans="1:2" x14ac:dyDescent="0.2">
      <c r="A58" t="s">
        <v>73</v>
      </c>
      <c r="B58">
        <v>2</v>
      </c>
    </row>
    <row r="59" spans="1:2" x14ac:dyDescent="0.2">
      <c r="A59" t="s">
        <v>396</v>
      </c>
      <c r="B59">
        <v>2</v>
      </c>
    </row>
    <row r="60" spans="1:2" x14ac:dyDescent="0.2">
      <c r="A60" t="s">
        <v>65</v>
      </c>
      <c r="B60">
        <v>2</v>
      </c>
    </row>
    <row r="61" spans="1:2" x14ac:dyDescent="0.2">
      <c r="A61" t="s">
        <v>397</v>
      </c>
      <c r="B61">
        <v>2</v>
      </c>
    </row>
    <row r="62" spans="1:2" x14ac:dyDescent="0.2">
      <c r="A62" t="s">
        <v>398</v>
      </c>
      <c r="B62">
        <v>2</v>
      </c>
    </row>
    <row r="63" spans="1:2" x14ac:dyDescent="0.2">
      <c r="A63" t="s">
        <v>399</v>
      </c>
      <c r="B63">
        <v>2</v>
      </c>
    </row>
    <row r="64" spans="1:2" x14ac:dyDescent="0.2">
      <c r="A64" t="s">
        <v>400</v>
      </c>
      <c r="B64">
        <v>2</v>
      </c>
    </row>
    <row r="65" spans="1:2" x14ac:dyDescent="0.2">
      <c r="A65" t="s">
        <v>401</v>
      </c>
      <c r="B65">
        <v>2</v>
      </c>
    </row>
    <row r="66" spans="1:2" x14ac:dyDescent="0.2">
      <c r="A66" t="s">
        <v>67</v>
      </c>
      <c r="B66">
        <v>1</v>
      </c>
    </row>
    <row r="67" spans="1:2" x14ac:dyDescent="0.2">
      <c r="A67" t="s">
        <v>402</v>
      </c>
      <c r="B67">
        <v>1</v>
      </c>
    </row>
    <row r="68" spans="1:2" x14ac:dyDescent="0.2">
      <c r="A68" t="s">
        <v>403</v>
      </c>
      <c r="B68">
        <v>1</v>
      </c>
    </row>
    <row r="69" spans="1:2" x14ac:dyDescent="0.2">
      <c r="A69" t="s">
        <v>237</v>
      </c>
      <c r="B69">
        <v>1</v>
      </c>
    </row>
    <row r="70" spans="1:2" x14ac:dyDescent="0.2">
      <c r="A70" t="s">
        <v>404</v>
      </c>
      <c r="B70">
        <v>1</v>
      </c>
    </row>
    <row r="71" spans="1:2" x14ac:dyDescent="0.2">
      <c r="A71" t="s">
        <v>405</v>
      </c>
      <c r="B71">
        <v>1</v>
      </c>
    </row>
    <row r="72" spans="1:2" x14ac:dyDescent="0.2">
      <c r="A72" t="s">
        <v>406</v>
      </c>
      <c r="B72">
        <v>1</v>
      </c>
    </row>
    <row r="73" spans="1:2" x14ac:dyDescent="0.2">
      <c r="A73" t="s">
        <v>407</v>
      </c>
      <c r="B73">
        <v>1</v>
      </c>
    </row>
    <row r="74" spans="1:2" x14ac:dyDescent="0.2">
      <c r="A74" t="s">
        <v>121</v>
      </c>
      <c r="B74">
        <v>1</v>
      </c>
    </row>
    <row r="75" spans="1:2" x14ac:dyDescent="0.2">
      <c r="A75" t="s">
        <v>408</v>
      </c>
      <c r="B75">
        <v>1</v>
      </c>
    </row>
    <row r="76" spans="1:2" x14ac:dyDescent="0.2">
      <c r="A76" t="s">
        <v>409</v>
      </c>
      <c r="B76">
        <v>1</v>
      </c>
    </row>
    <row r="77" spans="1:2" x14ac:dyDescent="0.2">
      <c r="A77" t="s">
        <v>410</v>
      </c>
      <c r="B77">
        <v>1</v>
      </c>
    </row>
    <row r="78" spans="1:2" x14ac:dyDescent="0.2">
      <c r="A78" t="s">
        <v>205</v>
      </c>
      <c r="B78">
        <v>1</v>
      </c>
    </row>
    <row r="79" spans="1:2" x14ac:dyDescent="0.2">
      <c r="A79" t="s">
        <v>174</v>
      </c>
      <c r="B79">
        <v>1</v>
      </c>
    </row>
    <row r="80" spans="1:2" x14ac:dyDescent="0.2">
      <c r="A80" t="s">
        <v>411</v>
      </c>
      <c r="B80">
        <v>1</v>
      </c>
    </row>
    <row r="81" spans="1:6" x14ac:dyDescent="0.2">
      <c r="A81" t="s">
        <v>412</v>
      </c>
      <c r="B81">
        <v>0</v>
      </c>
    </row>
    <row r="82" spans="1:6" x14ac:dyDescent="0.2">
      <c r="A82" t="s">
        <v>413</v>
      </c>
      <c r="B82">
        <v>0</v>
      </c>
    </row>
    <row r="83" spans="1:6" x14ac:dyDescent="0.2">
      <c r="A83" t="s">
        <v>414</v>
      </c>
      <c r="B83">
        <v>0</v>
      </c>
    </row>
    <row r="84" spans="1:6" x14ac:dyDescent="0.2">
      <c r="A84" t="s">
        <v>200</v>
      </c>
      <c r="B84">
        <v>0</v>
      </c>
    </row>
    <row r="88" spans="1:6" x14ac:dyDescent="0.2">
      <c r="B88" s="24"/>
      <c r="C88" s="24" t="s">
        <v>357</v>
      </c>
      <c r="D88" s="24" t="s">
        <v>358</v>
      </c>
      <c r="E88" s="24" t="s">
        <v>376</v>
      </c>
      <c r="F88" s="24" t="s">
        <v>341</v>
      </c>
    </row>
    <row r="89" spans="1:6" x14ac:dyDescent="0.2">
      <c r="B89" s="24" t="s">
        <v>162</v>
      </c>
      <c r="C89" cm="1">
        <f t="array" ref="C89">SUMPRODUCT(--ISODD(+B4:B84))</f>
        <v>42</v>
      </c>
      <c r="D89">
        <f>COUNTA(B4:B84)</f>
        <v>81</v>
      </c>
      <c r="E89">
        <f>C89/D89</f>
        <v>0.51851851851851849</v>
      </c>
      <c r="F89">
        <f>1-_xlfn.BINOM.DIST(C89-1, D89, 0.5, TRUE)</f>
        <v>0.41215660755260441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AE141-2CE8-2242-AADF-2D0CBF2EE908}">
  <sheetPr>
    <tabColor theme="8" tint="0.79998168889431442"/>
  </sheetPr>
  <dimension ref="A1:B28"/>
  <sheetViews>
    <sheetView workbookViewId="0">
      <selection activeCell="D35" sqref="D35"/>
    </sheetView>
  </sheetViews>
  <sheetFormatPr baseColWidth="10" defaultRowHeight="16" x14ac:dyDescent="0.2"/>
  <sheetData>
    <row r="1" spans="1:2" x14ac:dyDescent="0.2">
      <c r="A1" t="s">
        <v>277</v>
      </c>
    </row>
    <row r="3" spans="1:2" x14ac:dyDescent="0.2">
      <c r="A3" t="s">
        <v>251</v>
      </c>
      <c r="B3" t="s">
        <v>252</v>
      </c>
    </row>
    <row r="4" spans="1:2" x14ac:dyDescent="0.2">
      <c r="A4" t="s">
        <v>253</v>
      </c>
      <c r="B4" s="8">
        <v>23831</v>
      </c>
    </row>
    <row r="5" spans="1:2" x14ac:dyDescent="0.2">
      <c r="A5" t="s">
        <v>254</v>
      </c>
      <c r="B5" s="8">
        <v>6327</v>
      </c>
    </row>
    <row r="6" spans="1:2" x14ac:dyDescent="0.2">
      <c r="A6" t="s">
        <v>255</v>
      </c>
      <c r="B6" s="8">
        <v>2897</v>
      </c>
    </row>
    <row r="7" spans="1:2" x14ac:dyDescent="0.2">
      <c r="A7" t="s">
        <v>256</v>
      </c>
      <c r="B7" s="8">
        <v>2732</v>
      </c>
    </row>
    <row r="8" spans="1:2" x14ac:dyDescent="0.2">
      <c r="A8" t="s">
        <v>257</v>
      </c>
      <c r="B8" s="8">
        <v>2675</v>
      </c>
    </row>
    <row r="9" spans="1:2" x14ac:dyDescent="0.2">
      <c r="A9" t="s">
        <v>258</v>
      </c>
      <c r="B9" s="8">
        <v>2624</v>
      </c>
    </row>
    <row r="10" spans="1:2" x14ac:dyDescent="0.2">
      <c r="A10" t="s">
        <v>259</v>
      </c>
      <c r="B10" s="8">
        <v>2098</v>
      </c>
    </row>
    <row r="11" spans="1:2" x14ac:dyDescent="0.2">
      <c r="A11" t="s">
        <v>247</v>
      </c>
      <c r="B11" s="8">
        <v>1904</v>
      </c>
    </row>
    <row r="12" spans="1:2" x14ac:dyDescent="0.2">
      <c r="A12" t="s">
        <v>260</v>
      </c>
      <c r="B12" s="8">
        <v>1344</v>
      </c>
    </row>
    <row r="13" spans="1:2" x14ac:dyDescent="0.2">
      <c r="A13" t="s">
        <v>261</v>
      </c>
      <c r="B13" s="8">
        <v>1301</v>
      </c>
    </row>
    <row r="14" spans="1:2" x14ac:dyDescent="0.2">
      <c r="A14" t="s">
        <v>262</v>
      </c>
      <c r="B14" s="8">
        <v>1267</v>
      </c>
    </row>
    <row r="15" spans="1:2" x14ac:dyDescent="0.2">
      <c r="A15" t="s">
        <v>263</v>
      </c>
      <c r="B15" s="8">
        <v>1202</v>
      </c>
    </row>
    <row r="16" spans="1:2" x14ac:dyDescent="0.2">
      <c r="A16" t="s">
        <v>264</v>
      </c>
      <c r="B16" s="8">
        <v>1119</v>
      </c>
    </row>
    <row r="17" spans="1:2" x14ac:dyDescent="0.2">
      <c r="A17" t="s">
        <v>265</v>
      </c>
      <c r="B17">
        <v>917</v>
      </c>
    </row>
    <row r="18" spans="1:2" x14ac:dyDescent="0.2">
      <c r="A18" t="s">
        <v>266</v>
      </c>
      <c r="B18">
        <v>759</v>
      </c>
    </row>
    <row r="19" spans="1:2" x14ac:dyDescent="0.2">
      <c r="A19" t="s">
        <v>267</v>
      </c>
      <c r="B19">
        <v>647</v>
      </c>
    </row>
    <row r="20" spans="1:2" x14ac:dyDescent="0.2">
      <c r="A20" t="s">
        <v>268</v>
      </c>
      <c r="B20">
        <v>549</v>
      </c>
    </row>
    <row r="21" spans="1:2" x14ac:dyDescent="0.2">
      <c r="A21" t="s">
        <v>269</v>
      </c>
      <c r="B21">
        <v>490</v>
      </c>
    </row>
    <row r="22" spans="1:2" x14ac:dyDescent="0.2">
      <c r="A22" t="s">
        <v>270</v>
      </c>
      <c r="B22">
        <v>433</v>
      </c>
    </row>
    <row r="23" spans="1:2" x14ac:dyDescent="0.2">
      <c r="A23" t="s">
        <v>271</v>
      </c>
      <c r="B23">
        <v>426</v>
      </c>
    </row>
    <row r="24" spans="1:2" x14ac:dyDescent="0.2">
      <c r="A24" t="s">
        <v>272</v>
      </c>
      <c r="B24">
        <v>399</v>
      </c>
    </row>
    <row r="25" spans="1:2" x14ac:dyDescent="0.2">
      <c r="A25" t="s">
        <v>273</v>
      </c>
      <c r="B25">
        <v>376</v>
      </c>
    </row>
    <row r="26" spans="1:2" x14ac:dyDescent="0.2">
      <c r="A26" t="s">
        <v>274</v>
      </c>
      <c r="B26">
        <v>348</v>
      </c>
    </row>
    <row r="27" spans="1:2" x14ac:dyDescent="0.2">
      <c r="A27" t="s">
        <v>275</v>
      </c>
      <c r="B27">
        <v>339</v>
      </c>
    </row>
    <row r="28" spans="1:2" x14ac:dyDescent="0.2">
      <c r="A28" t="s">
        <v>276</v>
      </c>
      <c r="B28">
        <v>331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06DA0-FCE9-054B-8231-CDB34D74FF19}">
  <sheetPr>
    <tabColor theme="8" tint="0.79998168889431442"/>
  </sheetPr>
  <dimension ref="A3:C39"/>
  <sheetViews>
    <sheetView workbookViewId="0">
      <selection activeCell="E31" sqref="E31"/>
    </sheetView>
  </sheetViews>
  <sheetFormatPr baseColWidth="10" defaultRowHeight="16" x14ac:dyDescent="0.2"/>
  <sheetData>
    <row r="3" spans="1:3" x14ac:dyDescent="0.2">
      <c r="A3" t="s">
        <v>278</v>
      </c>
      <c r="C3" t="s">
        <v>291</v>
      </c>
    </row>
    <row r="4" spans="1:3" x14ac:dyDescent="0.2">
      <c r="A4" t="s">
        <v>147</v>
      </c>
      <c r="B4">
        <v>788799</v>
      </c>
      <c r="C4">
        <f>INT(B4/1000)</f>
        <v>788</v>
      </c>
    </row>
    <row r="5" spans="1:3" x14ac:dyDescent="0.2">
      <c r="A5" t="s">
        <v>76</v>
      </c>
      <c r="B5">
        <v>60787</v>
      </c>
      <c r="C5">
        <f t="shared" ref="C5:C39" si="0">INT(B5/1000)</f>
        <v>60</v>
      </c>
    </row>
    <row r="6" spans="1:3" x14ac:dyDescent="0.2">
      <c r="A6" t="s">
        <v>279</v>
      </c>
      <c r="B6">
        <v>44307</v>
      </c>
      <c r="C6">
        <f t="shared" si="0"/>
        <v>44</v>
      </c>
    </row>
    <row r="7" spans="1:3" x14ac:dyDescent="0.2">
      <c r="A7" t="s">
        <v>217</v>
      </c>
      <c r="B7">
        <v>178605</v>
      </c>
      <c r="C7">
        <f t="shared" si="0"/>
        <v>178</v>
      </c>
    </row>
    <row r="8" spans="1:3" x14ac:dyDescent="0.2">
      <c r="A8" t="s">
        <v>5</v>
      </c>
      <c r="B8">
        <v>2827956</v>
      </c>
      <c r="C8">
        <f t="shared" si="0"/>
        <v>2827</v>
      </c>
    </row>
    <row r="9" spans="1:3" x14ac:dyDescent="0.2">
      <c r="A9" t="s">
        <v>27</v>
      </c>
      <c r="B9">
        <v>1295674</v>
      </c>
      <c r="C9">
        <f t="shared" si="0"/>
        <v>1295</v>
      </c>
    </row>
    <row r="10" spans="1:3" x14ac:dyDescent="0.2">
      <c r="A10" t="s">
        <v>46</v>
      </c>
      <c r="B10">
        <v>179905</v>
      </c>
      <c r="C10">
        <f t="shared" si="0"/>
        <v>179</v>
      </c>
    </row>
    <row r="11" spans="1:3" x14ac:dyDescent="0.2">
      <c r="A11" t="s">
        <v>213</v>
      </c>
      <c r="B11">
        <v>331538</v>
      </c>
      <c r="C11">
        <f t="shared" si="0"/>
        <v>331</v>
      </c>
    </row>
    <row r="12" spans="1:3" x14ac:dyDescent="0.2">
      <c r="A12" t="s">
        <v>198</v>
      </c>
      <c r="B12">
        <v>100001</v>
      </c>
      <c r="C12">
        <f t="shared" si="0"/>
        <v>100</v>
      </c>
    </row>
    <row r="13" spans="1:3" x14ac:dyDescent="0.2">
      <c r="A13" t="s">
        <v>154</v>
      </c>
      <c r="B13">
        <v>575426</v>
      </c>
      <c r="C13">
        <f t="shared" si="0"/>
        <v>575</v>
      </c>
    </row>
    <row r="14" spans="1:3" x14ac:dyDescent="0.2">
      <c r="A14" t="s">
        <v>35</v>
      </c>
      <c r="B14">
        <v>868671</v>
      </c>
      <c r="C14">
        <f t="shared" si="0"/>
        <v>868</v>
      </c>
    </row>
    <row r="15" spans="1:3" x14ac:dyDescent="0.2">
      <c r="A15" t="s">
        <v>187</v>
      </c>
      <c r="B15">
        <v>380585</v>
      </c>
      <c r="C15">
        <f t="shared" si="0"/>
        <v>380</v>
      </c>
    </row>
    <row r="16" spans="1:3" x14ac:dyDescent="0.2">
      <c r="A16" t="s">
        <v>212</v>
      </c>
      <c r="B16">
        <v>253085</v>
      </c>
      <c r="C16">
        <f t="shared" si="0"/>
        <v>253</v>
      </c>
    </row>
    <row r="17" spans="1:3" x14ac:dyDescent="0.2">
      <c r="A17" t="s">
        <v>248</v>
      </c>
      <c r="B17">
        <v>381726</v>
      </c>
      <c r="C17">
        <f t="shared" si="0"/>
        <v>381</v>
      </c>
    </row>
    <row r="18" spans="1:3" x14ac:dyDescent="0.2">
      <c r="A18" t="s">
        <v>20</v>
      </c>
      <c r="B18">
        <v>1991416</v>
      </c>
      <c r="C18">
        <f t="shared" si="0"/>
        <v>1991</v>
      </c>
    </row>
    <row r="19" spans="1:3" x14ac:dyDescent="0.2">
      <c r="A19" t="s">
        <v>17</v>
      </c>
      <c r="B19">
        <v>1936114</v>
      </c>
      <c r="C19">
        <f t="shared" si="0"/>
        <v>1936</v>
      </c>
    </row>
    <row r="20" spans="1:3" x14ac:dyDescent="0.2">
      <c r="A20" t="s">
        <v>83</v>
      </c>
      <c r="B20">
        <v>90595</v>
      </c>
      <c r="C20">
        <f t="shared" si="0"/>
        <v>90</v>
      </c>
    </row>
    <row r="21" spans="1:3" x14ac:dyDescent="0.2">
      <c r="A21" t="s">
        <v>24</v>
      </c>
      <c r="B21">
        <v>1054293</v>
      </c>
      <c r="C21">
        <f t="shared" si="0"/>
        <v>1054</v>
      </c>
    </row>
    <row r="22" spans="1:3" x14ac:dyDescent="0.2">
      <c r="A22" t="s">
        <v>280</v>
      </c>
      <c r="B22">
        <v>629155</v>
      </c>
      <c r="C22">
        <f t="shared" si="0"/>
        <v>629</v>
      </c>
    </row>
    <row r="23" spans="1:3" x14ac:dyDescent="0.2">
      <c r="A23" t="s">
        <v>221</v>
      </c>
      <c r="B23">
        <v>81274</v>
      </c>
      <c r="C23">
        <f t="shared" si="0"/>
        <v>81</v>
      </c>
    </row>
    <row r="24" spans="1:3" x14ac:dyDescent="0.2">
      <c r="A24" t="s">
        <v>30</v>
      </c>
      <c r="B24">
        <v>2868031</v>
      </c>
      <c r="C24">
        <f t="shared" si="0"/>
        <v>2868</v>
      </c>
    </row>
    <row r="25" spans="1:3" x14ac:dyDescent="0.2">
      <c r="A25" t="s">
        <v>281</v>
      </c>
      <c r="B25">
        <v>21951319</v>
      </c>
      <c r="C25">
        <f t="shared" si="0"/>
        <v>21951</v>
      </c>
    </row>
    <row r="26" spans="1:3" x14ac:dyDescent="0.2">
      <c r="A26" t="s">
        <v>207</v>
      </c>
      <c r="B26">
        <v>564666</v>
      </c>
      <c r="C26">
        <f t="shared" si="0"/>
        <v>564</v>
      </c>
    </row>
    <row r="27" spans="1:3" x14ac:dyDescent="0.2">
      <c r="A27" t="s">
        <v>71</v>
      </c>
      <c r="B27">
        <v>351855</v>
      </c>
      <c r="C27">
        <f t="shared" si="0"/>
        <v>351</v>
      </c>
    </row>
    <row r="28" spans="1:3" x14ac:dyDescent="0.2">
      <c r="A28" t="s">
        <v>282</v>
      </c>
      <c r="B28">
        <v>202201</v>
      </c>
      <c r="C28">
        <f t="shared" si="0"/>
        <v>202</v>
      </c>
    </row>
    <row r="29" spans="1:3" x14ac:dyDescent="0.2">
      <c r="A29" t="s">
        <v>22</v>
      </c>
      <c r="B29">
        <v>2820819</v>
      </c>
      <c r="C29">
        <f t="shared" si="0"/>
        <v>2820</v>
      </c>
    </row>
    <row r="30" spans="1:3" x14ac:dyDescent="0.2">
      <c r="A30" t="s">
        <v>104</v>
      </c>
      <c r="B30">
        <v>24692</v>
      </c>
      <c r="C30">
        <f t="shared" si="0"/>
        <v>24</v>
      </c>
    </row>
    <row r="31" spans="1:3" x14ac:dyDescent="0.2">
      <c r="A31" t="s">
        <v>65</v>
      </c>
      <c r="B31">
        <v>26163</v>
      </c>
      <c r="C31">
        <f t="shared" si="0"/>
        <v>26</v>
      </c>
    </row>
    <row r="32" spans="1:3" x14ac:dyDescent="0.2">
      <c r="A32" t="s">
        <v>9</v>
      </c>
      <c r="B32">
        <v>333204</v>
      </c>
      <c r="C32">
        <f t="shared" si="0"/>
        <v>333</v>
      </c>
    </row>
    <row r="33" spans="1:3" x14ac:dyDescent="0.2">
      <c r="A33" t="s">
        <v>55</v>
      </c>
      <c r="B33">
        <v>1180703</v>
      </c>
      <c r="C33">
        <f t="shared" si="0"/>
        <v>1180</v>
      </c>
    </row>
    <row r="34" spans="1:3" x14ac:dyDescent="0.2">
      <c r="A34" t="s">
        <v>67</v>
      </c>
      <c r="B34">
        <v>171797</v>
      </c>
      <c r="C34">
        <f t="shared" si="0"/>
        <v>171</v>
      </c>
    </row>
    <row r="35" spans="1:3" x14ac:dyDescent="0.2">
      <c r="A35" t="s">
        <v>37</v>
      </c>
      <c r="B35">
        <v>1338142</v>
      </c>
      <c r="C35">
        <f t="shared" si="0"/>
        <v>1338</v>
      </c>
    </row>
    <row r="36" spans="1:3" x14ac:dyDescent="0.2">
      <c r="A36" t="s">
        <v>283</v>
      </c>
      <c r="B36">
        <v>6013282</v>
      </c>
      <c r="C36">
        <f t="shared" si="0"/>
        <v>6013</v>
      </c>
    </row>
    <row r="37" spans="1:3" x14ac:dyDescent="0.2">
      <c r="A37" t="s">
        <v>63</v>
      </c>
      <c r="B37">
        <v>80655</v>
      </c>
      <c r="C37">
        <f t="shared" si="0"/>
        <v>80</v>
      </c>
    </row>
    <row r="38" spans="1:3" x14ac:dyDescent="0.2">
      <c r="A38" t="s">
        <v>145</v>
      </c>
      <c r="B38">
        <v>1231625</v>
      </c>
      <c r="C38">
        <f t="shared" si="0"/>
        <v>1231</v>
      </c>
    </row>
    <row r="39" spans="1:3" x14ac:dyDescent="0.2">
      <c r="A39" t="s">
        <v>284</v>
      </c>
      <c r="B39">
        <v>3061553</v>
      </c>
      <c r="C39">
        <f t="shared" si="0"/>
        <v>3061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F8519-A4A4-6A48-8746-6F750DD19999}">
  <sheetPr>
    <tabColor theme="8" tint="0.79998168889431442"/>
  </sheetPr>
  <dimension ref="A1:C22"/>
  <sheetViews>
    <sheetView workbookViewId="0">
      <selection activeCell="B3" sqref="B3:B22"/>
    </sheetView>
  </sheetViews>
  <sheetFormatPr baseColWidth="10" defaultRowHeight="16" x14ac:dyDescent="0.2"/>
  <sheetData>
    <row r="1" spans="1:3" x14ac:dyDescent="0.2">
      <c r="A1" t="s">
        <v>285</v>
      </c>
    </row>
    <row r="2" spans="1:3" x14ac:dyDescent="0.2">
      <c r="B2">
        <v>2000</v>
      </c>
      <c r="C2">
        <v>2022</v>
      </c>
    </row>
    <row r="3" spans="1:3" x14ac:dyDescent="0.2">
      <c r="A3" t="s">
        <v>281</v>
      </c>
      <c r="B3">
        <v>7642</v>
      </c>
      <c r="C3">
        <v>22710</v>
      </c>
    </row>
    <row r="4" spans="1:3" x14ac:dyDescent="0.2">
      <c r="A4" t="s">
        <v>283</v>
      </c>
      <c r="B4">
        <v>39</v>
      </c>
      <c r="C4">
        <v>6231</v>
      </c>
    </row>
    <row r="5" spans="1:3" x14ac:dyDescent="0.2">
      <c r="A5" t="s">
        <v>30</v>
      </c>
      <c r="B5">
        <v>404</v>
      </c>
      <c r="C5">
        <v>2821</v>
      </c>
    </row>
    <row r="6" spans="1:3" x14ac:dyDescent="0.2">
      <c r="A6" t="s">
        <v>5</v>
      </c>
      <c r="B6">
        <v>2472</v>
      </c>
      <c r="C6">
        <v>2757</v>
      </c>
    </row>
    <row r="7" spans="1:3" x14ac:dyDescent="0.2">
      <c r="A7" t="s">
        <v>22</v>
      </c>
      <c r="B7">
        <v>622</v>
      </c>
      <c r="C7">
        <v>2627</v>
      </c>
    </row>
    <row r="8" spans="1:3" x14ac:dyDescent="0.2">
      <c r="A8" t="s">
        <v>284</v>
      </c>
      <c r="B8">
        <v>716</v>
      </c>
      <c r="C8">
        <v>2556</v>
      </c>
    </row>
    <row r="9" spans="1:3" x14ac:dyDescent="0.2">
      <c r="A9" t="s">
        <v>20</v>
      </c>
      <c r="B9">
        <v>269</v>
      </c>
      <c r="C9">
        <v>2032</v>
      </c>
    </row>
    <row r="10" spans="1:3" x14ac:dyDescent="0.2">
      <c r="A10" t="s">
        <v>17</v>
      </c>
      <c r="B10">
        <v>113</v>
      </c>
      <c r="C10">
        <v>1840</v>
      </c>
    </row>
    <row r="11" spans="1:3" x14ac:dyDescent="0.2">
      <c r="A11" t="s">
        <v>37</v>
      </c>
      <c r="B11">
        <v>427</v>
      </c>
      <c r="C11">
        <v>1335</v>
      </c>
    </row>
    <row r="12" spans="1:3" x14ac:dyDescent="0.2">
      <c r="A12" t="s">
        <v>286</v>
      </c>
      <c r="B12">
        <v>90</v>
      </c>
      <c r="C12">
        <v>1254</v>
      </c>
    </row>
    <row r="13" spans="1:3" x14ac:dyDescent="0.2">
      <c r="A13" t="s">
        <v>145</v>
      </c>
      <c r="B13">
        <v>257</v>
      </c>
      <c r="C13">
        <v>1175</v>
      </c>
    </row>
    <row r="14" spans="1:3" x14ac:dyDescent="0.2">
      <c r="A14" t="s">
        <v>55</v>
      </c>
      <c r="B14">
        <v>172</v>
      </c>
      <c r="C14">
        <v>1135</v>
      </c>
    </row>
    <row r="15" spans="1:3" x14ac:dyDescent="0.2">
      <c r="A15" t="s">
        <v>24</v>
      </c>
      <c r="B15">
        <v>195</v>
      </c>
      <c r="C15">
        <v>1099</v>
      </c>
    </row>
    <row r="16" spans="1:3" x14ac:dyDescent="0.2">
      <c r="A16" t="s">
        <v>35</v>
      </c>
      <c r="B16">
        <v>37</v>
      </c>
      <c r="C16">
        <v>849</v>
      </c>
    </row>
    <row r="17" spans="1:3" x14ac:dyDescent="0.2">
      <c r="A17" t="s">
        <v>147</v>
      </c>
      <c r="B17">
        <v>110</v>
      </c>
      <c r="C17">
        <v>765</v>
      </c>
    </row>
    <row r="18" spans="1:3" x14ac:dyDescent="0.2">
      <c r="A18" t="s">
        <v>280</v>
      </c>
      <c r="B18">
        <v>118</v>
      </c>
      <c r="C18">
        <v>630</v>
      </c>
    </row>
    <row r="19" spans="1:3" x14ac:dyDescent="0.2">
      <c r="A19" t="s">
        <v>207</v>
      </c>
      <c r="B19">
        <v>107</v>
      </c>
      <c r="C19">
        <v>536</v>
      </c>
    </row>
    <row r="20" spans="1:3" x14ac:dyDescent="0.2">
      <c r="A20" t="s">
        <v>154</v>
      </c>
      <c r="B20">
        <v>54</v>
      </c>
      <c r="C20">
        <v>467</v>
      </c>
    </row>
    <row r="21" spans="1:3" x14ac:dyDescent="0.2">
      <c r="A21" t="s">
        <v>187</v>
      </c>
      <c r="B21">
        <v>33</v>
      </c>
      <c r="C21">
        <v>413</v>
      </c>
    </row>
    <row r="22" spans="1:3" x14ac:dyDescent="0.2">
      <c r="A22" t="s">
        <v>248</v>
      </c>
      <c r="B22">
        <v>17</v>
      </c>
      <c r="C22">
        <v>408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88BF0-11FC-8A46-B54B-67BC4F8E46B4}">
  <sheetPr>
    <tabColor theme="8" tint="0.79998168889431442"/>
  </sheetPr>
  <dimension ref="A1:B24"/>
  <sheetViews>
    <sheetView workbookViewId="0">
      <selection activeCell="B1" sqref="B1"/>
    </sheetView>
  </sheetViews>
  <sheetFormatPr baseColWidth="10" defaultRowHeight="16" x14ac:dyDescent="0.2"/>
  <sheetData>
    <row r="1" spans="1:2" x14ac:dyDescent="0.2">
      <c r="A1" t="s">
        <v>288</v>
      </c>
    </row>
    <row r="2" spans="1:2" x14ac:dyDescent="0.2">
      <c r="A2" t="s">
        <v>281</v>
      </c>
      <c r="B2" s="8">
        <v>24480</v>
      </c>
    </row>
    <row r="3" spans="1:2" x14ac:dyDescent="0.2">
      <c r="A3" t="s">
        <v>14</v>
      </c>
      <c r="B3" s="8">
        <v>6190</v>
      </c>
    </row>
    <row r="4" spans="1:2" x14ac:dyDescent="0.2">
      <c r="A4" t="s">
        <v>5</v>
      </c>
      <c r="B4" s="8">
        <v>3366</v>
      </c>
    </row>
    <row r="5" spans="1:2" x14ac:dyDescent="0.2">
      <c r="A5" t="s">
        <v>284</v>
      </c>
      <c r="B5" s="8">
        <v>2849</v>
      </c>
    </row>
    <row r="6" spans="1:2" x14ac:dyDescent="0.2">
      <c r="A6" t="s">
        <v>30</v>
      </c>
      <c r="B6" s="8">
        <v>2796</v>
      </c>
    </row>
    <row r="7" spans="1:2" x14ac:dyDescent="0.2">
      <c r="A7" t="s">
        <v>22</v>
      </c>
      <c r="B7" s="8">
        <v>2683</v>
      </c>
    </row>
    <row r="8" spans="1:2" x14ac:dyDescent="0.2">
      <c r="A8" t="s">
        <v>20</v>
      </c>
      <c r="B8" s="8">
        <v>2291</v>
      </c>
    </row>
    <row r="9" spans="1:2" x14ac:dyDescent="0.2">
      <c r="A9" t="s">
        <v>17</v>
      </c>
      <c r="B9" s="8">
        <v>2177</v>
      </c>
    </row>
    <row r="10" spans="1:2" x14ac:dyDescent="0.2">
      <c r="A10" t="s">
        <v>37</v>
      </c>
      <c r="B10" s="8">
        <v>1413</v>
      </c>
    </row>
    <row r="11" spans="1:2" x14ac:dyDescent="0.2">
      <c r="A11" t="s">
        <v>286</v>
      </c>
      <c r="B11" s="8">
        <v>1290</v>
      </c>
    </row>
    <row r="12" spans="1:2" x14ac:dyDescent="0.2">
      <c r="A12" t="s">
        <v>24</v>
      </c>
      <c r="B12" s="8">
        <v>1152</v>
      </c>
    </row>
    <row r="13" spans="1:2" x14ac:dyDescent="0.2">
      <c r="A13" t="s">
        <v>145</v>
      </c>
      <c r="B13" s="8">
        <v>1149</v>
      </c>
    </row>
    <row r="14" spans="1:2" x14ac:dyDescent="0.2">
      <c r="A14" t="s">
        <v>55</v>
      </c>
      <c r="B14" s="8">
        <v>1132</v>
      </c>
    </row>
    <row r="15" spans="1:2" x14ac:dyDescent="0.2">
      <c r="A15" t="s">
        <v>286</v>
      </c>
      <c r="B15" s="8">
        <v>1051</v>
      </c>
    </row>
    <row r="16" spans="1:2" x14ac:dyDescent="0.2">
      <c r="A16" t="s">
        <v>158</v>
      </c>
      <c r="B16">
        <v>869</v>
      </c>
    </row>
    <row r="17" spans="1:2" x14ac:dyDescent="0.2">
      <c r="A17" t="s">
        <v>35</v>
      </c>
      <c r="B17">
        <v>796</v>
      </c>
    </row>
    <row r="18" spans="1:2" x14ac:dyDescent="0.2">
      <c r="A18" t="s">
        <v>280</v>
      </c>
      <c r="B18">
        <v>632</v>
      </c>
    </row>
    <row r="19" spans="1:2" x14ac:dyDescent="0.2">
      <c r="A19" t="s">
        <v>154</v>
      </c>
      <c r="B19">
        <v>610</v>
      </c>
    </row>
    <row r="20" spans="1:2" x14ac:dyDescent="0.2">
      <c r="A20" t="s">
        <v>207</v>
      </c>
      <c r="B20">
        <v>589</v>
      </c>
    </row>
    <row r="21" spans="1:2" x14ac:dyDescent="0.2">
      <c r="A21" t="s">
        <v>289</v>
      </c>
      <c r="B21">
        <v>385</v>
      </c>
    </row>
    <row r="22" spans="1:2" x14ac:dyDescent="0.2">
      <c r="A22" t="s">
        <v>248</v>
      </c>
      <c r="B22">
        <v>353</v>
      </c>
    </row>
    <row r="23" spans="1:2" x14ac:dyDescent="0.2">
      <c r="A23" t="s">
        <v>213</v>
      </c>
      <c r="B23">
        <v>318</v>
      </c>
    </row>
    <row r="24" spans="1:2" x14ac:dyDescent="0.2">
      <c r="A24" t="s">
        <v>187</v>
      </c>
      <c r="B24">
        <v>266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D075E-4854-274A-9EB5-6806D3B278D9}">
  <sheetPr>
    <tabColor theme="8" tint="0.79998168889431442"/>
  </sheetPr>
  <dimension ref="A1:B29"/>
  <sheetViews>
    <sheetView zoomScale="120" zoomScaleNormal="120" workbookViewId="0">
      <selection activeCell="B1" sqref="B1"/>
    </sheetView>
  </sheetViews>
  <sheetFormatPr baseColWidth="10" defaultRowHeight="16" x14ac:dyDescent="0.2"/>
  <sheetData>
    <row r="1" spans="1:2" x14ac:dyDescent="0.2">
      <c r="A1" t="s">
        <v>288</v>
      </c>
    </row>
    <row r="2" spans="1:2" x14ac:dyDescent="0.2">
      <c r="A2" t="s">
        <v>281</v>
      </c>
      <c r="B2" s="8">
        <v>21951</v>
      </c>
    </row>
    <row r="3" spans="1:2" x14ac:dyDescent="0.2">
      <c r="A3" t="s">
        <v>14</v>
      </c>
      <c r="B3" s="8">
        <v>5279</v>
      </c>
    </row>
    <row r="4" spans="1:2" x14ac:dyDescent="0.2">
      <c r="A4" t="s">
        <v>5</v>
      </c>
      <c r="B4" s="8">
        <v>3662</v>
      </c>
    </row>
    <row r="5" spans="1:2" x14ac:dyDescent="0.2">
      <c r="A5" t="s">
        <v>30</v>
      </c>
      <c r="B5" s="8">
        <v>2469</v>
      </c>
    </row>
    <row r="6" spans="1:2" x14ac:dyDescent="0.2">
      <c r="A6" t="s">
        <v>20</v>
      </c>
      <c r="B6" s="8">
        <v>1682</v>
      </c>
    </row>
    <row r="7" spans="1:2" x14ac:dyDescent="0.2">
      <c r="A7" t="s">
        <v>22</v>
      </c>
      <c r="B7" s="8">
        <v>2953</v>
      </c>
    </row>
    <row r="8" spans="1:2" x14ac:dyDescent="0.2">
      <c r="A8" t="s">
        <v>17</v>
      </c>
      <c r="B8" s="8">
        <v>1805</v>
      </c>
    </row>
    <row r="9" spans="1:2" x14ac:dyDescent="0.2">
      <c r="A9" t="s">
        <v>284</v>
      </c>
      <c r="B9" s="8">
        <v>2491</v>
      </c>
    </row>
    <row r="10" spans="1:2" x14ac:dyDescent="0.2">
      <c r="A10" t="s">
        <v>286</v>
      </c>
      <c r="B10" s="8">
        <v>1051</v>
      </c>
    </row>
    <row r="11" spans="1:2" x14ac:dyDescent="0.2">
      <c r="A11" t="s">
        <v>55</v>
      </c>
      <c r="B11" s="8">
        <v>1147</v>
      </c>
    </row>
    <row r="12" spans="1:2" x14ac:dyDescent="0.2">
      <c r="A12" t="s">
        <v>145</v>
      </c>
      <c r="B12" s="8">
        <v>1039</v>
      </c>
    </row>
    <row r="13" spans="1:2" x14ac:dyDescent="0.2">
      <c r="A13" t="s">
        <v>37</v>
      </c>
      <c r="B13" s="8">
        <v>1480</v>
      </c>
    </row>
    <row r="14" spans="1:2" x14ac:dyDescent="0.2">
      <c r="A14" t="s">
        <v>35</v>
      </c>
      <c r="B14">
        <v>698</v>
      </c>
    </row>
    <row r="15" spans="1:2" x14ac:dyDescent="0.2">
      <c r="A15" t="s">
        <v>24</v>
      </c>
      <c r="B15" s="8">
        <v>1035</v>
      </c>
    </row>
    <row r="16" spans="1:2" x14ac:dyDescent="0.2">
      <c r="A16" t="s">
        <v>158</v>
      </c>
      <c r="B16">
        <v>609</v>
      </c>
    </row>
    <row r="17" spans="1:2" x14ac:dyDescent="0.2">
      <c r="A17" t="s">
        <v>280</v>
      </c>
      <c r="B17">
        <v>520</v>
      </c>
    </row>
    <row r="18" spans="1:2" x14ac:dyDescent="0.2">
      <c r="A18" t="s">
        <v>207</v>
      </c>
      <c r="B18">
        <v>515</v>
      </c>
    </row>
    <row r="19" spans="1:2" x14ac:dyDescent="0.2">
      <c r="A19" t="s">
        <v>289</v>
      </c>
      <c r="B19">
        <v>307</v>
      </c>
    </row>
    <row r="20" spans="1:2" x14ac:dyDescent="0.2">
      <c r="A20" t="s">
        <v>154</v>
      </c>
      <c r="B20">
        <v>570</v>
      </c>
    </row>
    <row r="21" spans="1:2" x14ac:dyDescent="0.2">
      <c r="A21" t="s">
        <v>149</v>
      </c>
      <c r="B21">
        <v>346</v>
      </c>
    </row>
    <row r="22" spans="1:2" x14ac:dyDescent="0.2">
      <c r="A22" t="s">
        <v>248</v>
      </c>
      <c r="B22">
        <v>269</v>
      </c>
    </row>
    <row r="23" spans="1:2" x14ac:dyDescent="0.2">
      <c r="A23" t="s">
        <v>213</v>
      </c>
      <c r="B23">
        <v>264</v>
      </c>
    </row>
    <row r="24" spans="1:2" x14ac:dyDescent="0.2">
      <c r="A24" t="s">
        <v>9</v>
      </c>
      <c r="B24">
        <v>270</v>
      </c>
    </row>
    <row r="25" spans="1:2" x14ac:dyDescent="0.2">
      <c r="A25" t="s">
        <v>187</v>
      </c>
      <c r="B25">
        <v>207</v>
      </c>
    </row>
    <row r="26" spans="1:2" x14ac:dyDescent="0.2">
      <c r="A26" t="s">
        <v>78</v>
      </c>
      <c r="B26">
        <v>149</v>
      </c>
    </row>
    <row r="27" spans="1:2" x14ac:dyDescent="0.2">
      <c r="A27" t="s">
        <v>287</v>
      </c>
      <c r="B27">
        <v>276</v>
      </c>
    </row>
    <row r="28" spans="1:2" x14ac:dyDescent="0.2">
      <c r="A28" t="s">
        <v>14</v>
      </c>
      <c r="B28" s="8">
        <v>5279</v>
      </c>
    </row>
    <row r="29" spans="1:2" x14ac:dyDescent="0.2">
      <c r="A29" t="s">
        <v>35</v>
      </c>
      <c r="B29">
        <v>698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1099D-C8C4-3049-914B-079544F7BF53}">
  <sheetPr>
    <tabColor theme="8" tint="0.79998168889431442"/>
  </sheetPr>
  <dimension ref="A1:D28"/>
  <sheetViews>
    <sheetView zoomScale="120" zoomScaleNormal="120" workbookViewId="0">
      <selection activeCell="C18" sqref="B5:C18"/>
    </sheetView>
  </sheetViews>
  <sheetFormatPr baseColWidth="10" defaultRowHeight="16" x14ac:dyDescent="0.2"/>
  <sheetData>
    <row r="1" spans="1:4" x14ac:dyDescent="0.2">
      <c r="A1" t="s">
        <v>288</v>
      </c>
      <c r="B1" t="s">
        <v>290</v>
      </c>
    </row>
    <row r="2" spans="1:4" x14ac:dyDescent="0.2">
      <c r="B2" s="8"/>
    </row>
    <row r="3" spans="1:4" x14ac:dyDescent="0.2">
      <c r="B3" s="8"/>
    </row>
    <row r="4" spans="1:4" x14ac:dyDescent="0.2">
      <c r="A4" t="s">
        <v>1</v>
      </c>
      <c r="B4" s="8">
        <v>2020</v>
      </c>
      <c r="C4">
        <v>2019</v>
      </c>
    </row>
    <row r="5" spans="1:4" x14ac:dyDescent="0.2">
      <c r="A5" t="s">
        <v>281</v>
      </c>
      <c r="B5" s="8">
        <v>20215</v>
      </c>
      <c r="C5">
        <v>18022</v>
      </c>
      <c r="D5" s="8"/>
    </row>
    <row r="6" spans="1:4" x14ac:dyDescent="0.2">
      <c r="A6" t="s">
        <v>14</v>
      </c>
      <c r="B6" s="8">
        <v>5788</v>
      </c>
      <c r="C6">
        <v>4872</v>
      </c>
      <c r="D6" s="8"/>
    </row>
    <row r="7" spans="1:4" x14ac:dyDescent="0.2">
      <c r="A7" t="s">
        <v>24</v>
      </c>
      <c r="B7" s="8">
        <v>884</v>
      </c>
      <c r="C7">
        <v>691</v>
      </c>
      <c r="D7" s="8"/>
    </row>
    <row r="8" spans="1:4" x14ac:dyDescent="0.2">
      <c r="A8" t="s">
        <v>20</v>
      </c>
      <c r="B8" s="8">
        <v>1452</v>
      </c>
      <c r="C8">
        <v>1180</v>
      </c>
      <c r="D8" s="8"/>
    </row>
    <row r="9" spans="1:4" x14ac:dyDescent="0.2">
      <c r="A9" t="s">
        <v>5</v>
      </c>
      <c r="B9" s="8">
        <v>3322</v>
      </c>
      <c r="C9">
        <v>3088</v>
      </c>
      <c r="D9" s="8"/>
    </row>
    <row r="10" spans="1:4" x14ac:dyDescent="0.2">
      <c r="A10" t="s">
        <v>145</v>
      </c>
      <c r="B10" s="8">
        <v>852</v>
      </c>
      <c r="C10">
        <v>745</v>
      </c>
      <c r="D10" s="8"/>
    </row>
    <row r="11" spans="1:4" x14ac:dyDescent="0.2">
      <c r="A11" t="s">
        <v>30</v>
      </c>
      <c r="B11" s="8">
        <v>2169</v>
      </c>
      <c r="C11">
        <v>2017</v>
      </c>
      <c r="D11" s="8"/>
    </row>
    <row r="12" spans="1:4" x14ac:dyDescent="0.2">
      <c r="A12" t="s">
        <v>17</v>
      </c>
      <c r="B12" s="8">
        <v>1420</v>
      </c>
      <c r="C12">
        <v>1200</v>
      </c>
      <c r="D12" s="8"/>
    </row>
    <row r="13" spans="1:4" x14ac:dyDescent="0.2">
      <c r="A13" t="s">
        <v>22</v>
      </c>
      <c r="B13" s="8">
        <v>2163</v>
      </c>
      <c r="C13">
        <v>2084</v>
      </c>
      <c r="D13" s="8"/>
    </row>
    <row r="14" spans="1:4" x14ac:dyDescent="0.2">
      <c r="A14" t="s">
        <v>284</v>
      </c>
      <c r="B14">
        <v>2357</v>
      </c>
      <c r="C14">
        <v>1983</v>
      </c>
      <c r="D14" s="8"/>
    </row>
    <row r="15" spans="1:4" x14ac:dyDescent="0.2">
      <c r="A15" t="s">
        <v>187</v>
      </c>
      <c r="B15" s="8">
        <v>375</v>
      </c>
      <c r="C15">
        <v>340</v>
      </c>
      <c r="D15" s="8"/>
    </row>
    <row r="16" spans="1:4" x14ac:dyDescent="0.2">
      <c r="A16" t="s">
        <v>213</v>
      </c>
      <c r="B16">
        <v>283</v>
      </c>
      <c r="C16">
        <v>244</v>
      </c>
      <c r="D16" s="8"/>
    </row>
    <row r="17" spans="1:4" x14ac:dyDescent="0.2">
      <c r="A17" t="s">
        <v>83</v>
      </c>
      <c r="B17">
        <v>62</v>
      </c>
      <c r="C17">
        <v>56</v>
      </c>
      <c r="D17" s="8"/>
    </row>
    <row r="18" spans="1:4" x14ac:dyDescent="0.2">
      <c r="A18" t="s">
        <v>221</v>
      </c>
      <c r="B18">
        <v>84</v>
      </c>
      <c r="C18">
        <v>84</v>
      </c>
      <c r="D18" s="8"/>
    </row>
    <row r="28" spans="1:4" x14ac:dyDescent="0.2">
      <c r="B28" s="8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0842-2DFB-AD4C-8794-70164C708ADC}">
  <sheetPr>
    <tabColor theme="8" tint="0.79998168889431442"/>
  </sheetPr>
  <dimension ref="A1:C181"/>
  <sheetViews>
    <sheetView topLeftCell="A171" workbookViewId="0">
      <selection activeCell="A182" sqref="A182"/>
    </sheetView>
  </sheetViews>
  <sheetFormatPr baseColWidth="10" defaultRowHeight="16" x14ac:dyDescent="0.2"/>
  <sheetData>
    <row r="1" spans="1:3" x14ac:dyDescent="0.2">
      <c r="B1" t="s">
        <v>294</v>
      </c>
      <c r="C1" t="s">
        <v>293</v>
      </c>
    </row>
    <row r="2" spans="1:3" x14ac:dyDescent="0.2">
      <c r="A2" s="8">
        <v>23831</v>
      </c>
      <c r="B2" s="8" t="str">
        <f>MID(A2,2,1)</f>
        <v>3</v>
      </c>
      <c r="C2" t="str">
        <f>RIGHT(A2,1)</f>
        <v>1</v>
      </c>
    </row>
    <row r="3" spans="1:3" x14ac:dyDescent="0.2">
      <c r="A3" s="8">
        <v>6327</v>
      </c>
      <c r="B3" s="8" t="str">
        <f t="shared" ref="B3:B66" si="0">MID(A3,2,1)</f>
        <v>3</v>
      </c>
      <c r="C3" t="str">
        <f t="shared" ref="C3:C66" si="1">RIGHT(A3,1)</f>
        <v>7</v>
      </c>
    </row>
    <row r="4" spans="1:3" x14ac:dyDescent="0.2">
      <c r="A4" s="8">
        <v>2897</v>
      </c>
      <c r="B4" s="8" t="str">
        <f t="shared" si="0"/>
        <v>8</v>
      </c>
      <c r="C4" t="str">
        <f t="shared" si="1"/>
        <v>7</v>
      </c>
    </row>
    <row r="5" spans="1:3" x14ac:dyDescent="0.2">
      <c r="A5" s="8">
        <v>2732</v>
      </c>
      <c r="B5" s="8" t="str">
        <f t="shared" si="0"/>
        <v>7</v>
      </c>
      <c r="C5" t="str">
        <f t="shared" si="1"/>
        <v>2</v>
      </c>
    </row>
    <row r="6" spans="1:3" x14ac:dyDescent="0.2">
      <c r="A6" s="8">
        <v>2675</v>
      </c>
      <c r="B6" s="8" t="str">
        <f t="shared" si="0"/>
        <v>6</v>
      </c>
      <c r="C6" t="str">
        <f t="shared" si="1"/>
        <v>5</v>
      </c>
    </row>
    <row r="7" spans="1:3" x14ac:dyDescent="0.2">
      <c r="A7" s="8">
        <v>2624</v>
      </c>
      <c r="B7" s="8" t="str">
        <f t="shared" si="0"/>
        <v>6</v>
      </c>
      <c r="C7" t="str">
        <f t="shared" si="1"/>
        <v>4</v>
      </c>
    </row>
    <row r="8" spans="1:3" x14ac:dyDescent="0.2">
      <c r="A8" s="8">
        <v>2098</v>
      </c>
      <c r="B8" s="8" t="str">
        <f t="shared" si="0"/>
        <v>0</v>
      </c>
      <c r="C8" t="str">
        <f t="shared" si="1"/>
        <v>8</v>
      </c>
    </row>
    <row r="9" spans="1:3" x14ac:dyDescent="0.2">
      <c r="A9" s="8">
        <v>1904</v>
      </c>
      <c r="B9" s="8" t="str">
        <f t="shared" si="0"/>
        <v>9</v>
      </c>
      <c r="C9" t="str">
        <f t="shared" si="1"/>
        <v>4</v>
      </c>
    </row>
    <row r="10" spans="1:3" x14ac:dyDescent="0.2">
      <c r="A10" s="8">
        <v>1344</v>
      </c>
      <c r="B10" s="8" t="str">
        <f t="shared" si="0"/>
        <v>3</v>
      </c>
      <c r="C10" t="str">
        <f t="shared" si="1"/>
        <v>4</v>
      </c>
    </row>
    <row r="11" spans="1:3" x14ac:dyDescent="0.2">
      <c r="A11" s="8">
        <v>1301</v>
      </c>
      <c r="B11" s="8" t="str">
        <f t="shared" si="0"/>
        <v>3</v>
      </c>
      <c r="C11" t="str">
        <f t="shared" si="1"/>
        <v>1</v>
      </c>
    </row>
    <row r="12" spans="1:3" x14ac:dyDescent="0.2">
      <c r="A12" s="8">
        <v>1267</v>
      </c>
      <c r="B12" s="8" t="str">
        <f t="shared" si="0"/>
        <v>2</v>
      </c>
      <c r="C12" t="str">
        <f t="shared" si="1"/>
        <v>7</v>
      </c>
    </row>
    <row r="13" spans="1:3" x14ac:dyDescent="0.2">
      <c r="A13" s="8">
        <v>1202</v>
      </c>
      <c r="B13" s="8" t="str">
        <f t="shared" si="0"/>
        <v>2</v>
      </c>
      <c r="C13" t="str">
        <f t="shared" si="1"/>
        <v>2</v>
      </c>
    </row>
    <row r="14" spans="1:3" x14ac:dyDescent="0.2">
      <c r="A14" s="8">
        <v>1119</v>
      </c>
      <c r="B14" s="8" t="str">
        <f t="shared" si="0"/>
        <v>1</v>
      </c>
      <c r="C14" t="str">
        <f t="shared" si="1"/>
        <v>9</v>
      </c>
    </row>
    <row r="15" spans="1:3" x14ac:dyDescent="0.2">
      <c r="A15">
        <v>917</v>
      </c>
      <c r="B15" s="8" t="str">
        <f t="shared" si="0"/>
        <v>1</v>
      </c>
      <c r="C15" t="str">
        <f t="shared" si="1"/>
        <v>7</v>
      </c>
    </row>
    <row r="16" spans="1:3" x14ac:dyDescent="0.2">
      <c r="A16">
        <v>759</v>
      </c>
      <c r="B16" s="8" t="str">
        <f t="shared" si="0"/>
        <v>5</v>
      </c>
      <c r="C16" t="str">
        <f t="shared" si="1"/>
        <v>9</v>
      </c>
    </row>
    <row r="17" spans="1:3" x14ac:dyDescent="0.2">
      <c r="A17">
        <v>647</v>
      </c>
      <c r="B17" s="8" t="str">
        <f t="shared" si="0"/>
        <v>4</v>
      </c>
      <c r="C17" t="str">
        <f t="shared" si="1"/>
        <v>7</v>
      </c>
    </row>
    <row r="18" spans="1:3" x14ac:dyDescent="0.2">
      <c r="A18">
        <v>549</v>
      </c>
      <c r="B18" s="8" t="str">
        <f t="shared" si="0"/>
        <v>4</v>
      </c>
      <c r="C18" t="str">
        <f t="shared" si="1"/>
        <v>9</v>
      </c>
    </row>
    <row r="19" spans="1:3" x14ac:dyDescent="0.2">
      <c r="A19">
        <v>490</v>
      </c>
      <c r="B19" s="8" t="str">
        <f t="shared" si="0"/>
        <v>9</v>
      </c>
      <c r="C19" t="str">
        <f t="shared" si="1"/>
        <v>0</v>
      </c>
    </row>
    <row r="20" spans="1:3" x14ac:dyDescent="0.2">
      <c r="A20">
        <v>433</v>
      </c>
      <c r="B20" s="8" t="str">
        <f t="shared" si="0"/>
        <v>3</v>
      </c>
      <c r="C20" t="str">
        <f t="shared" si="1"/>
        <v>3</v>
      </c>
    </row>
    <row r="21" spans="1:3" x14ac:dyDescent="0.2">
      <c r="A21">
        <v>426</v>
      </c>
      <c r="B21" s="8" t="str">
        <f t="shared" si="0"/>
        <v>2</v>
      </c>
      <c r="C21" t="str">
        <f t="shared" si="1"/>
        <v>6</v>
      </c>
    </row>
    <row r="22" spans="1:3" x14ac:dyDescent="0.2">
      <c r="A22">
        <v>399</v>
      </c>
      <c r="B22" s="8" t="str">
        <f t="shared" si="0"/>
        <v>9</v>
      </c>
      <c r="C22" t="str">
        <f t="shared" si="1"/>
        <v>9</v>
      </c>
    </row>
    <row r="23" spans="1:3" x14ac:dyDescent="0.2">
      <c r="A23">
        <v>376</v>
      </c>
      <c r="B23" s="8" t="str">
        <f t="shared" si="0"/>
        <v>7</v>
      </c>
      <c r="C23" t="str">
        <f t="shared" si="1"/>
        <v>6</v>
      </c>
    </row>
    <row r="24" spans="1:3" x14ac:dyDescent="0.2">
      <c r="A24">
        <v>348</v>
      </c>
      <c r="B24" s="8" t="str">
        <f t="shared" si="0"/>
        <v>4</v>
      </c>
      <c r="C24" t="str">
        <f t="shared" si="1"/>
        <v>8</v>
      </c>
    </row>
    <row r="25" spans="1:3" x14ac:dyDescent="0.2">
      <c r="A25">
        <v>339</v>
      </c>
      <c r="B25" s="8" t="str">
        <f t="shared" si="0"/>
        <v>3</v>
      </c>
      <c r="C25" t="str">
        <f t="shared" si="1"/>
        <v>9</v>
      </c>
    </row>
    <row r="26" spans="1:3" x14ac:dyDescent="0.2">
      <c r="A26">
        <v>331</v>
      </c>
      <c r="B26" s="8" t="str">
        <f t="shared" si="0"/>
        <v>3</v>
      </c>
      <c r="C26" t="str">
        <f t="shared" si="1"/>
        <v>1</v>
      </c>
    </row>
    <row r="27" spans="1:3" x14ac:dyDescent="0.2">
      <c r="A27">
        <v>788</v>
      </c>
      <c r="B27" s="8" t="str">
        <f t="shared" si="0"/>
        <v>8</v>
      </c>
      <c r="C27" t="str">
        <f t="shared" si="1"/>
        <v>8</v>
      </c>
    </row>
    <row r="28" spans="1:3" x14ac:dyDescent="0.2">
      <c r="A28">
        <v>60</v>
      </c>
      <c r="B28" s="8" t="str">
        <f t="shared" si="0"/>
        <v>0</v>
      </c>
      <c r="C28" t="str">
        <f t="shared" si="1"/>
        <v>0</v>
      </c>
    </row>
    <row r="29" spans="1:3" x14ac:dyDescent="0.2">
      <c r="A29">
        <v>44</v>
      </c>
      <c r="B29" s="8" t="str">
        <f t="shared" si="0"/>
        <v>4</v>
      </c>
      <c r="C29" t="str">
        <f t="shared" si="1"/>
        <v>4</v>
      </c>
    </row>
    <row r="30" spans="1:3" x14ac:dyDescent="0.2">
      <c r="A30">
        <v>178</v>
      </c>
      <c r="B30" s="8" t="str">
        <f t="shared" si="0"/>
        <v>7</v>
      </c>
      <c r="C30" t="str">
        <f t="shared" si="1"/>
        <v>8</v>
      </c>
    </row>
    <row r="31" spans="1:3" x14ac:dyDescent="0.2">
      <c r="A31">
        <v>2827</v>
      </c>
      <c r="B31" s="8" t="str">
        <f t="shared" si="0"/>
        <v>8</v>
      </c>
      <c r="C31" t="str">
        <f t="shared" si="1"/>
        <v>7</v>
      </c>
    </row>
    <row r="32" spans="1:3" x14ac:dyDescent="0.2">
      <c r="A32">
        <v>1295</v>
      </c>
      <c r="B32" s="8" t="str">
        <f t="shared" si="0"/>
        <v>2</v>
      </c>
      <c r="C32" t="str">
        <f t="shared" si="1"/>
        <v>5</v>
      </c>
    </row>
    <row r="33" spans="1:3" x14ac:dyDescent="0.2">
      <c r="A33">
        <v>179</v>
      </c>
      <c r="B33" s="8" t="str">
        <f t="shared" si="0"/>
        <v>7</v>
      </c>
      <c r="C33" t="str">
        <f t="shared" si="1"/>
        <v>9</v>
      </c>
    </row>
    <row r="34" spans="1:3" x14ac:dyDescent="0.2">
      <c r="A34">
        <v>331</v>
      </c>
      <c r="B34" s="8" t="str">
        <f t="shared" si="0"/>
        <v>3</v>
      </c>
      <c r="C34" t="str">
        <f t="shared" si="1"/>
        <v>1</v>
      </c>
    </row>
    <row r="35" spans="1:3" x14ac:dyDescent="0.2">
      <c r="A35">
        <v>100</v>
      </c>
      <c r="B35" s="8" t="str">
        <f t="shared" si="0"/>
        <v>0</v>
      </c>
      <c r="C35" t="str">
        <f t="shared" si="1"/>
        <v>0</v>
      </c>
    </row>
    <row r="36" spans="1:3" x14ac:dyDescent="0.2">
      <c r="A36">
        <v>575</v>
      </c>
      <c r="B36" s="8" t="str">
        <f t="shared" si="0"/>
        <v>7</v>
      </c>
      <c r="C36" t="str">
        <f t="shared" si="1"/>
        <v>5</v>
      </c>
    </row>
    <row r="37" spans="1:3" x14ac:dyDescent="0.2">
      <c r="A37">
        <v>868</v>
      </c>
      <c r="B37" s="8" t="str">
        <f t="shared" si="0"/>
        <v>6</v>
      </c>
      <c r="C37" t="str">
        <f t="shared" si="1"/>
        <v>8</v>
      </c>
    </row>
    <row r="38" spans="1:3" x14ac:dyDescent="0.2">
      <c r="A38">
        <v>380</v>
      </c>
      <c r="B38" s="8" t="str">
        <f t="shared" si="0"/>
        <v>8</v>
      </c>
      <c r="C38" t="str">
        <f t="shared" si="1"/>
        <v>0</v>
      </c>
    </row>
    <row r="39" spans="1:3" x14ac:dyDescent="0.2">
      <c r="A39">
        <v>253</v>
      </c>
      <c r="B39" s="8" t="str">
        <f t="shared" si="0"/>
        <v>5</v>
      </c>
      <c r="C39" t="str">
        <f t="shared" si="1"/>
        <v>3</v>
      </c>
    </row>
    <row r="40" spans="1:3" x14ac:dyDescent="0.2">
      <c r="A40">
        <v>381</v>
      </c>
      <c r="B40" s="8" t="str">
        <f t="shared" si="0"/>
        <v>8</v>
      </c>
      <c r="C40" t="str">
        <f t="shared" si="1"/>
        <v>1</v>
      </c>
    </row>
    <row r="41" spans="1:3" x14ac:dyDescent="0.2">
      <c r="A41">
        <v>1991</v>
      </c>
      <c r="B41" s="8" t="str">
        <f t="shared" si="0"/>
        <v>9</v>
      </c>
      <c r="C41" t="str">
        <f t="shared" si="1"/>
        <v>1</v>
      </c>
    </row>
    <row r="42" spans="1:3" x14ac:dyDescent="0.2">
      <c r="A42">
        <v>1936</v>
      </c>
      <c r="B42" s="8" t="str">
        <f t="shared" si="0"/>
        <v>9</v>
      </c>
      <c r="C42" t="str">
        <f t="shared" si="1"/>
        <v>6</v>
      </c>
    </row>
    <row r="43" spans="1:3" x14ac:dyDescent="0.2">
      <c r="A43">
        <v>90</v>
      </c>
      <c r="B43" s="8" t="str">
        <f t="shared" si="0"/>
        <v>0</v>
      </c>
      <c r="C43" t="str">
        <f t="shared" si="1"/>
        <v>0</v>
      </c>
    </row>
    <row r="44" spans="1:3" x14ac:dyDescent="0.2">
      <c r="A44">
        <v>1054</v>
      </c>
      <c r="B44" s="8" t="str">
        <f t="shared" si="0"/>
        <v>0</v>
      </c>
      <c r="C44" t="str">
        <f t="shared" si="1"/>
        <v>4</v>
      </c>
    </row>
    <row r="45" spans="1:3" x14ac:dyDescent="0.2">
      <c r="A45">
        <v>629</v>
      </c>
      <c r="B45" s="8" t="str">
        <f t="shared" si="0"/>
        <v>2</v>
      </c>
      <c r="C45" t="str">
        <f t="shared" si="1"/>
        <v>9</v>
      </c>
    </row>
    <row r="46" spans="1:3" x14ac:dyDescent="0.2">
      <c r="A46">
        <v>81</v>
      </c>
      <c r="B46" s="8" t="str">
        <f t="shared" si="0"/>
        <v>1</v>
      </c>
      <c r="C46" t="str">
        <f t="shared" si="1"/>
        <v>1</v>
      </c>
    </row>
    <row r="47" spans="1:3" x14ac:dyDescent="0.2">
      <c r="A47">
        <v>2868</v>
      </c>
      <c r="B47" s="8" t="str">
        <f t="shared" si="0"/>
        <v>8</v>
      </c>
      <c r="C47" t="str">
        <f t="shared" si="1"/>
        <v>8</v>
      </c>
    </row>
    <row r="48" spans="1:3" x14ac:dyDescent="0.2">
      <c r="A48">
        <v>21951</v>
      </c>
      <c r="B48" s="8" t="str">
        <f t="shared" si="0"/>
        <v>1</v>
      </c>
      <c r="C48" t="str">
        <f t="shared" si="1"/>
        <v>1</v>
      </c>
    </row>
    <row r="49" spans="1:3" x14ac:dyDescent="0.2">
      <c r="A49">
        <v>564</v>
      </c>
      <c r="B49" s="8" t="str">
        <f t="shared" si="0"/>
        <v>6</v>
      </c>
      <c r="C49" t="str">
        <f t="shared" si="1"/>
        <v>4</v>
      </c>
    </row>
    <row r="50" spans="1:3" x14ac:dyDescent="0.2">
      <c r="A50">
        <v>351</v>
      </c>
      <c r="B50" s="8" t="str">
        <f t="shared" si="0"/>
        <v>5</v>
      </c>
      <c r="C50" t="str">
        <f t="shared" si="1"/>
        <v>1</v>
      </c>
    </row>
    <row r="51" spans="1:3" x14ac:dyDescent="0.2">
      <c r="A51">
        <v>202</v>
      </c>
      <c r="B51" s="8" t="str">
        <f t="shared" si="0"/>
        <v>0</v>
      </c>
      <c r="C51" t="str">
        <f t="shared" si="1"/>
        <v>2</v>
      </c>
    </row>
    <row r="52" spans="1:3" x14ac:dyDescent="0.2">
      <c r="A52">
        <v>2820</v>
      </c>
      <c r="B52" s="8" t="str">
        <f t="shared" si="0"/>
        <v>8</v>
      </c>
      <c r="C52" t="str">
        <f t="shared" si="1"/>
        <v>0</v>
      </c>
    </row>
    <row r="53" spans="1:3" x14ac:dyDescent="0.2">
      <c r="A53">
        <v>24</v>
      </c>
      <c r="B53" s="8" t="str">
        <f t="shared" si="0"/>
        <v>4</v>
      </c>
      <c r="C53" t="str">
        <f t="shared" si="1"/>
        <v>4</v>
      </c>
    </row>
    <row r="54" spans="1:3" x14ac:dyDescent="0.2">
      <c r="A54">
        <v>26</v>
      </c>
      <c r="B54" s="8" t="str">
        <f t="shared" si="0"/>
        <v>6</v>
      </c>
      <c r="C54" t="str">
        <f t="shared" si="1"/>
        <v>6</v>
      </c>
    </row>
    <row r="55" spans="1:3" x14ac:dyDescent="0.2">
      <c r="A55">
        <v>333</v>
      </c>
      <c r="B55" s="8" t="str">
        <f t="shared" si="0"/>
        <v>3</v>
      </c>
      <c r="C55" t="str">
        <f t="shared" si="1"/>
        <v>3</v>
      </c>
    </row>
    <row r="56" spans="1:3" x14ac:dyDescent="0.2">
      <c r="A56">
        <v>1180</v>
      </c>
      <c r="B56" s="8" t="str">
        <f t="shared" si="0"/>
        <v>1</v>
      </c>
      <c r="C56" t="str">
        <f t="shared" si="1"/>
        <v>0</v>
      </c>
    </row>
    <row r="57" spans="1:3" x14ac:dyDescent="0.2">
      <c r="A57">
        <v>171</v>
      </c>
      <c r="B57" s="8" t="str">
        <f t="shared" si="0"/>
        <v>7</v>
      </c>
      <c r="C57" t="str">
        <f t="shared" si="1"/>
        <v>1</v>
      </c>
    </row>
    <row r="58" spans="1:3" x14ac:dyDescent="0.2">
      <c r="A58">
        <v>1338</v>
      </c>
      <c r="B58" s="8" t="str">
        <f t="shared" si="0"/>
        <v>3</v>
      </c>
      <c r="C58" t="str">
        <f t="shared" si="1"/>
        <v>8</v>
      </c>
    </row>
    <row r="59" spans="1:3" x14ac:dyDescent="0.2">
      <c r="A59">
        <v>6013</v>
      </c>
      <c r="B59" s="8" t="str">
        <f t="shared" si="0"/>
        <v>0</v>
      </c>
      <c r="C59" t="str">
        <f t="shared" si="1"/>
        <v>3</v>
      </c>
    </row>
    <row r="60" spans="1:3" x14ac:dyDescent="0.2">
      <c r="A60">
        <v>80</v>
      </c>
      <c r="B60" s="8" t="str">
        <f t="shared" si="0"/>
        <v>0</v>
      </c>
      <c r="C60" t="str">
        <f t="shared" si="1"/>
        <v>0</v>
      </c>
    </row>
    <row r="61" spans="1:3" x14ac:dyDescent="0.2">
      <c r="A61">
        <v>1231</v>
      </c>
      <c r="B61" s="8" t="str">
        <f t="shared" si="0"/>
        <v>2</v>
      </c>
      <c r="C61" t="str">
        <f t="shared" si="1"/>
        <v>1</v>
      </c>
    </row>
    <row r="62" spans="1:3" x14ac:dyDescent="0.2">
      <c r="A62">
        <v>3061</v>
      </c>
      <c r="B62" s="8" t="str">
        <f t="shared" si="0"/>
        <v>0</v>
      </c>
      <c r="C62" t="str">
        <f t="shared" si="1"/>
        <v>1</v>
      </c>
    </row>
    <row r="63" spans="1:3" x14ac:dyDescent="0.2">
      <c r="A63">
        <v>22710</v>
      </c>
      <c r="B63" s="8" t="str">
        <f t="shared" si="0"/>
        <v>2</v>
      </c>
      <c r="C63" t="str">
        <f t="shared" si="1"/>
        <v>0</v>
      </c>
    </row>
    <row r="64" spans="1:3" x14ac:dyDescent="0.2">
      <c r="A64">
        <v>6231</v>
      </c>
      <c r="B64" s="8" t="str">
        <f t="shared" si="0"/>
        <v>2</v>
      </c>
      <c r="C64" t="str">
        <f t="shared" si="1"/>
        <v>1</v>
      </c>
    </row>
    <row r="65" spans="1:3" x14ac:dyDescent="0.2">
      <c r="A65">
        <v>2821</v>
      </c>
      <c r="B65" s="8" t="str">
        <f t="shared" si="0"/>
        <v>8</v>
      </c>
      <c r="C65" t="str">
        <f t="shared" si="1"/>
        <v>1</v>
      </c>
    </row>
    <row r="66" spans="1:3" x14ac:dyDescent="0.2">
      <c r="A66">
        <v>2757</v>
      </c>
      <c r="B66" s="8" t="str">
        <f t="shared" si="0"/>
        <v>7</v>
      </c>
      <c r="C66" t="str">
        <f t="shared" si="1"/>
        <v>7</v>
      </c>
    </row>
    <row r="67" spans="1:3" x14ac:dyDescent="0.2">
      <c r="A67">
        <v>2627</v>
      </c>
      <c r="B67" s="8" t="str">
        <f t="shared" ref="B67:B130" si="2">MID(A67,2,1)</f>
        <v>6</v>
      </c>
      <c r="C67" t="str">
        <f t="shared" ref="C67:C130" si="3">RIGHT(A67,1)</f>
        <v>7</v>
      </c>
    </row>
    <row r="68" spans="1:3" x14ac:dyDescent="0.2">
      <c r="A68">
        <v>2556</v>
      </c>
      <c r="B68" s="8" t="str">
        <f t="shared" si="2"/>
        <v>5</v>
      </c>
      <c r="C68" t="str">
        <f t="shared" si="3"/>
        <v>6</v>
      </c>
    </row>
    <row r="69" spans="1:3" x14ac:dyDescent="0.2">
      <c r="A69">
        <v>2032</v>
      </c>
      <c r="B69" s="8" t="str">
        <f t="shared" si="2"/>
        <v>0</v>
      </c>
      <c r="C69" t="str">
        <f t="shared" si="3"/>
        <v>2</v>
      </c>
    </row>
    <row r="70" spans="1:3" x14ac:dyDescent="0.2">
      <c r="A70">
        <v>1840</v>
      </c>
      <c r="B70" s="8" t="str">
        <f t="shared" si="2"/>
        <v>8</v>
      </c>
      <c r="C70" t="str">
        <f t="shared" si="3"/>
        <v>0</v>
      </c>
    </row>
    <row r="71" spans="1:3" x14ac:dyDescent="0.2">
      <c r="A71">
        <v>1335</v>
      </c>
      <c r="B71" s="8" t="str">
        <f t="shared" si="2"/>
        <v>3</v>
      </c>
      <c r="C71" t="str">
        <f t="shared" si="3"/>
        <v>5</v>
      </c>
    </row>
    <row r="72" spans="1:3" x14ac:dyDescent="0.2">
      <c r="A72">
        <v>1254</v>
      </c>
      <c r="B72" s="8" t="str">
        <f t="shared" si="2"/>
        <v>2</v>
      </c>
      <c r="C72" t="str">
        <f t="shared" si="3"/>
        <v>4</v>
      </c>
    </row>
    <row r="73" spans="1:3" x14ac:dyDescent="0.2">
      <c r="A73">
        <v>1175</v>
      </c>
      <c r="B73" s="8" t="str">
        <f t="shared" si="2"/>
        <v>1</v>
      </c>
      <c r="C73" t="str">
        <f t="shared" si="3"/>
        <v>5</v>
      </c>
    </row>
    <row r="74" spans="1:3" x14ac:dyDescent="0.2">
      <c r="A74">
        <v>1135</v>
      </c>
      <c r="B74" s="8" t="str">
        <f t="shared" si="2"/>
        <v>1</v>
      </c>
      <c r="C74" t="str">
        <f t="shared" si="3"/>
        <v>5</v>
      </c>
    </row>
    <row r="75" spans="1:3" x14ac:dyDescent="0.2">
      <c r="A75">
        <v>1099</v>
      </c>
      <c r="B75" s="8" t="str">
        <f t="shared" si="2"/>
        <v>0</v>
      </c>
      <c r="C75" t="str">
        <f t="shared" si="3"/>
        <v>9</v>
      </c>
    </row>
    <row r="76" spans="1:3" x14ac:dyDescent="0.2">
      <c r="A76">
        <v>849</v>
      </c>
      <c r="B76" s="8" t="str">
        <f t="shared" si="2"/>
        <v>4</v>
      </c>
      <c r="C76" t="str">
        <f t="shared" si="3"/>
        <v>9</v>
      </c>
    </row>
    <row r="77" spans="1:3" x14ac:dyDescent="0.2">
      <c r="A77">
        <v>765</v>
      </c>
      <c r="B77" s="8" t="str">
        <f t="shared" si="2"/>
        <v>6</v>
      </c>
      <c r="C77" t="str">
        <f t="shared" si="3"/>
        <v>5</v>
      </c>
    </row>
    <row r="78" spans="1:3" x14ac:dyDescent="0.2">
      <c r="A78">
        <v>630</v>
      </c>
      <c r="B78" s="8" t="str">
        <f t="shared" si="2"/>
        <v>3</v>
      </c>
      <c r="C78" t="str">
        <f t="shared" si="3"/>
        <v>0</v>
      </c>
    </row>
    <row r="79" spans="1:3" x14ac:dyDescent="0.2">
      <c r="A79">
        <v>536</v>
      </c>
      <c r="B79" s="8" t="str">
        <f t="shared" si="2"/>
        <v>3</v>
      </c>
      <c r="C79" t="str">
        <f t="shared" si="3"/>
        <v>6</v>
      </c>
    </row>
    <row r="80" spans="1:3" x14ac:dyDescent="0.2">
      <c r="A80">
        <v>467</v>
      </c>
      <c r="B80" s="8" t="str">
        <f t="shared" si="2"/>
        <v>6</v>
      </c>
      <c r="C80" t="str">
        <f t="shared" si="3"/>
        <v>7</v>
      </c>
    </row>
    <row r="81" spans="1:3" x14ac:dyDescent="0.2">
      <c r="A81">
        <v>413</v>
      </c>
      <c r="B81" s="8" t="str">
        <f t="shared" si="2"/>
        <v>1</v>
      </c>
      <c r="C81" t="str">
        <f t="shared" si="3"/>
        <v>3</v>
      </c>
    </row>
    <row r="82" spans="1:3" x14ac:dyDescent="0.2">
      <c r="A82">
        <v>408</v>
      </c>
      <c r="B82" s="8" t="str">
        <f t="shared" si="2"/>
        <v>0</v>
      </c>
      <c r="C82" t="str">
        <f t="shared" si="3"/>
        <v>8</v>
      </c>
    </row>
    <row r="83" spans="1:3" x14ac:dyDescent="0.2">
      <c r="A83" s="8">
        <v>24480</v>
      </c>
      <c r="B83" s="8" t="str">
        <f t="shared" si="2"/>
        <v>4</v>
      </c>
      <c r="C83" t="str">
        <f t="shared" si="3"/>
        <v>0</v>
      </c>
    </row>
    <row r="84" spans="1:3" x14ac:dyDescent="0.2">
      <c r="A84" s="8">
        <v>6190</v>
      </c>
      <c r="B84" s="8" t="str">
        <f t="shared" si="2"/>
        <v>1</v>
      </c>
      <c r="C84" t="str">
        <f t="shared" si="3"/>
        <v>0</v>
      </c>
    </row>
    <row r="85" spans="1:3" x14ac:dyDescent="0.2">
      <c r="A85" s="8">
        <v>3366</v>
      </c>
      <c r="B85" s="8" t="str">
        <f t="shared" si="2"/>
        <v>3</v>
      </c>
      <c r="C85" t="str">
        <f t="shared" si="3"/>
        <v>6</v>
      </c>
    </row>
    <row r="86" spans="1:3" x14ac:dyDescent="0.2">
      <c r="A86" s="8">
        <v>2849</v>
      </c>
      <c r="B86" s="8" t="str">
        <f t="shared" si="2"/>
        <v>8</v>
      </c>
      <c r="C86" t="str">
        <f t="shared" si="3"/>
        <v>9</v>
      </c>
    </row>
    <row r="87" spans="1:3" x14ac:dyDescent="0.2">
      <c r="A87" s="8">
        <v>2796</v>
      </c>
      <c r="B87" s="8" t="str">
        <f t="shared" si="2"/>
        <v>7</v>
      </c>
      <c r="C87" t="str">
        <f t="shared" si="3"/>
        <v>6</v>
      </c>
    </row>
    <row r="88" spans="1:3" x14ac:dyDescent="0.2">
      <c r="A88" s="8">
        <v>2683</v>
      </c>
      <c r="B88" s="8" t="str">
        <f t="shared" si="2"/>
        <v>6</v>
      </c>
      <c r="C88" t="str">
        <f t="shared" si="3"/>
        <v>3</v>
      </c>
    </row>
    <row r="89" spans="1:3" x14ac:dyDescent="0.2">
      <c r="A89" s="8">
        <v>2291</v>
      </c>
      <c r="B89" s="8" t="str">
        <f t="shared" si="2"/>
        <v>2</v>
      </c>
      <c r="C89" t="str">
        <f t="shared" si="3"/>
        <v>1</v>
      </c>
    </row>
    <row r="90" spans="1:3" x14ac:dyDescent="0.2">
      <c r="A90" s="8">
        <v>2177</v>
      </c>
      <c r="B90" s="8" t="str">
        <f t="shared" si="2"/>
        <v>1</v>
      </c>
      <c r="C90" t="str">
        <f t="shared" si="3"/>
        <v>7</v>
      </c>
    </row>
    <row r="91" spans="1:3" x14ac:dyDescent="0.2">
      <c r="A91" s="8">
        <v>1413</v>
      </c>
      <c r="B91" s="8" t="str">
        <f t="shared" si="2"/>
        <v>4</v>
      </c>
      <c r="C91" t="str">
        <f t="shared" si="3"/>
        <v>3</v>
      </c>
    </row>
    <row r="92" spans="1:3" x14ac:dyDescent="0.2">
      <c r="A92" s="8">
        <v>1290</v>
      </c>
      <c r="B92" s="8" t="str">
        <f t="shared" si="2"/>
        <v>2</v>
      </c>
      <c r="C92" t="str">
        <f t="shared" si="3"/>
        <v>0</v>
      </c>
    </row>
    <row r="93" spans="1:3" x14ac:dyDescent="0.2">
      <c r="A93" s="8">
        <v>1152</v>
      </c>
      <c r="B93" s="8" t="str">
        <f t="shared" si="2"/>
        <v>1</v>
      </c>
      <c r="C93" t="str">
        <f t="shared" si="3"/>
        <v>2</v>
      </c>
    </row>
    <row r="94" spans="1:3" x14ac:dyDescent="0.2">
      <c r="A94" s="8">
        <v>1149</v>
      </c>
      <c r="B94" s="8" t="str">
        <f t="shared" si="2"/>
        <v>1</v>
      </c>
      <c r="C94" t="str">
        <f t="shared" si="3"/>
        <v>9</v>
      </c>
    </row>
    <row r="95" spans="1:3" x14ac:dyDescent="0.2">
      <c r="A95" s="8">
        <v>1132</v>
      </c>
      <c r="B95" s="8" t="str">
        <f t="shared" si="2"/>
        <v>1</v>
      </c>
      <c r="C95" t="str">
        <f t="shared" si="3"/>
        <v>2</v>
      </c>
    </row>
    <row r="96" spans="1:3" x14ac:dyDescent="0.2">
      <c r="A96" s="8">
        <v>1051</v>
      </c>
      <c r="B96" s="8" t="str">
        <f t="shared" si="2"/>
        <v>0</v>
      </c>
      <c r="C96" t="str">
        <f t="shared" si="3"/>
        <v>1</v>
      </c>
    </row>
    <row r="97" spans="1:3" x14ac:dyDescent="0.2">
      <c r="A97">
        <v>869</v>
      </c>
      <c r="B97" s="8" t="str">
        <f t="shared" si="2"/>
        <v>6</v>
      </c>
      <c r="C97" t="str">
        <f t="shared" si="3"/>
        <v>9</v>
      </c>
    </row>
    <row r="98" spans="1:3" x14ac:dyDescent="0.2">
      <c r="A98">
        <v>796</v>
      </c>
      <c r="B98" s="8" t="str">
        <f t="shared" si="2"/>
        <v>9</v>
      </c>
      <c r="C98" t="str">
        <f t="shared" si="3"/>
        <v>6</v>
      </c>
    </row>
    <row r="99" spans="1:3" x14ac:dyDescent="0.2">
      <c r="A99">
        <v>632</v>
      </c>
      <c r="B99" s="8" t="str">
        <f t="shared" si="2"/>
        <v>3</v>
      </c>
      <c r="C99" t="str">
        <f t="shared" si="3"/>
        <v>2</v>
      </c>
    </row>
    <row r="100" spans="1:3" x14ac:dyDescent="0.2">
      <c r="A100">
        <v>610</v>
      </c>
      <c r="B100" s="8" t="str">
        <f t="shared" si="2"/>
        <v>1</v>
      </c>
      <c r="C100" t="str">
        <f t="shared" si="3"/>
        <v>0</v>
      </c>
    </row>
    <row r="101" spans="1:3" x14ac:dyDescent="0.2">
      <c r="A101">
        <v>589</v>
      </c>
      <c r="B101" s="8" t="str">
        <f t="shared" si="2"/>
        <v>8</v>
      </c>
      <c r="C101" t="str">
        <f t="shared" si="3"/>
        <v>9</v>
      </c>
    </row>
    <row r="102" spans="1:3" x14ac:dyDescent="0.2">
      <c r="A102">
        <v>385</v>
      </c>
      <c r="B102" s="8" t="str">
        <f t="shared" si="2"/>
        <v>8</v>
      </c>
      <c r="C102" t="str">
        <f t="shared" si="3"/>
        <v>5</v>
      </c>
    </row>
    <row r="103" spans="1:3" x14ac:dyDescent="0.2">
      <c r="A103">
        <v>353</v>
      </c>
      <c r="B103" s="8" t="str">
        <f t="shared" si="2"/>
        <v>5</v>
      </c>
      <c r="C103" t="str">
        <f t="shared" si="3"/>
        <v>3</v>
      </c>
    </row>
    <row r="104" spans="1:3" x14ac:dyDescent="0.2">
      <c r="A104">
        <v>318</v>
      </c>
      <c r="B104" s="8" t="str">
        <f t="shared" si="2"/>
        <v>1</v>
      </c>
      <c r="C104" t="str">
        <f t="shared" si="3"/>
        <v>8</v>
      </c>
    </row>
    <row r="105" spans="1:3" x14ac:dyDescent="0.2">
      <c r="A105">
        <v>266</v>
      </c>
      <c r="B105" s="8" t="str">
        <f t="shared" si="2"/>
        <v>6</v>
      </c>
      <c r="C105" t="str">
        <f t="shared" si="3"/>
        <v>6</v>
      </c>
    </row>
    <row r="106" spans="1:3" x14ac:dyDescent="0.2">
      <c r="A106" s="8">
        <v>21951</v>
      </c>
      <c r="B106" s="8" t="str">
        <f t="shared" si="2"/>
        <v>1</v>
      </c>
      <c r="C106" t="str">
        <f t="shared" si="3"/>
        <v>1</v>
      </c>
    </row>
    <row r="107" spans="1:3" x14ac:dyDescent="0.2">
      <c r="A107" s="8">
        <v>5279</v>
      </c>
      <c r="B107" s="8" t="str">
        <f t="shared" si="2"/>
        <v>2</v>
      </c>
      <c r="C107" t="str">
        <f t="shared" si="3"/>
        <v>9</v>
      </c>
    </row>
    <row r="108" spans="1:3" x14ac:dyDescent="0.2">
      <c r="A108" s="8">
        <v>3662</v>
      </c>
      <c r="B108" s="8" t="str">
        <f t="shared" si="2"/>
        <v>6</v>
      </c>
      <c r="C108" t="str">
        <f t="shared" si="3"/>
        <v>2</v>
      </c>
    </row>
    <row r="109" spans="1:3" x14ac:dyDescent="0.2">
      <c r="A109" s="8">
        <v>2469</v>
      </c>
      <c r="B109" s="8" t="str">
        <f t="shared" si="2"/>
        <v>4</v>
      </c>
      <c r="C109" t="str">
        <f t="shared" si="3"/>
        <v>9</v>
      </c>
    </row>
    <row r="110" spans="1:3" x14ac:dyDescent="0.2">
      <c r="A110" s="8">
        <v>1682</v>
      </c>
      <c r="B110" s="8" t="str">
        <f t="shared" si="2"/>
        <v>6</v>
      </c>
      <c r="C110" t="str">
        <f t="shared" si="3"/>
        <v>2</v>
      </c>
    </row>
    <row r="111" spans="1:3" x14ac:dyDescent="0.2">
      <c r="A111" s="8">
        <v>2953</v>
      </c>
      <c r="B111" s="8" t="str">
        <f t="shared" si="2"/>
        <v>9</v>
      </c>
      <c r="C111" t="str">
        <f t="shared" si="3"/>
        <v>3</v>
      </c>
    </row>
    <row r="112" spans="1:3" x14ac:dyDescent="0.2">
      <c r="A112" s="8">
        <v>1805</v>
      </c>
      <c r="B112" s="8" t="str">
        <f t="shared" si="2"/>
        <v>8</v>
      </c>
      <c r="C112" t="str">
        <f t="shared" si="3"/>
        <v>5</v>
      </c>
    </row>
    <row r="113" spans="1:3" x14ac:dyDescent="0.2">
      <c r="A113" s="8">
        <v>2491</v>
      </c>
      <c r="B113" s="8" t="str">
        <f t="shared" si="2"/>
        <v>4</v>
      </c>
      <c r="C113" t="str">
        <f t="shared" si="3"/>
        <v>1</v>
      </c>
    </row>
    <row r="114" spans="1:3" x14ac:dyDescent="0.2">
      <c r="A114" s="8">
        <v>1051</v>
      </c>
      <c r="B114" s="8" t="str">
        <f t="shared" si="2"/>
        <v>0</v>
      </c>
      <c r="C114" t="str">
        <f t="shared" si="3"/>
        <v>1</v>
      </c>
    </row>
    <row r="115" spans="1:3" x14ac:dyDescent="0.2">
      <c r="A115" s="8">
        <v>1147</v>
      </c>
      <c r="B115" s="8" t="str">
        <f t="shared" si="2"/>
        <v>1</v>
      </c>
      <c r="C115" t="str">
        <f t="shared" si="3"/>
        <v>7</v>
      </c>
    </row>
    <row r="116" spans="1:3" x14ac:dyDescent="0.2">
      <c r="A116" s="8">
        <v>1039</v>
      </c>
      <c r="B116" s="8" t="str">
        <f t="shared" si="2"/>
        <v>0</v>
      </c>
      <c r="C116" t="str">
        <f t="shared" si="3"/>
        <v>9</v>
      </c>
    </row>
    <row r="117" spans="1:3" x14ac:dyDescent="0.2">
      <c r="A117" s="8">
        <v>1480</v>
      </c>
      <c r="B117" s="8" t="str">
        <f t="shared" si="2"/>
        <v>4</v>
      </c>
      <c r="C117" t="str">
        <f t="shared" si="3"/>
        <v>0</v>
      </c>
    </row>
    <row r="118" spans="1:3" x14ac:dyDescent="0.2">
      <c r="A118">
        <v>698</v>
      </c>
      <c r="B118" s="8" t="str">
        <f t="shared" si="2"/>
        <v>9</v>
      </c>
      <c r="C118" t="str">
        <f t="shared" si="3"/>
        <v>8</v>
      </c>
    </row>
    <row r="119" spans="1:3" x14ac:dyDescent="0.2">
      <c r="A119" s="8">
        <v>1035</v>
      </c>
      <c r="B119" s="8" t="str">
        <f t="shared" si="2"/>
        <v>0</v>
      </c>
      <c r="C119" t="str">
        <f t="shared" si="3"/>
        <v>5</v>
      </c>
    </row>
    <row r="120" spans="1:3" x14ac:dyDescent="0.2">
      <c r="A120">
        <v>609</v>
      </c>
      <c r="B120" s="8" t="str">
        <f t="shared" si="2"/>
        <v>0</v>
      </c>
      <c r="C120" t="str">
        <f t="shared" si="3"/>
        <v>9</v>
      </c>
    </row>
    <row r="121" spans="1:3" x14ac:dyDescent="0.2">
      <c r="A121">
        <v>520</v>
      </c>
      <c r="B121" s="8" t="str">
        <f t="shared" si="2"/>
        <v>2</v>
      </c>
      <c r="C121" t="str">
        <f t="shared" si="3"/>
        <v>0</v>
      </c>
    </row>
    <row r="122" spans="1:3" x14ac:dyDescent="0.2">
      <c r="A122">
        <v>515</v>
      </c>
      <c r="B122" s="8" t="str">
        <f t="shared" si="2"/>
        <v>1</v>
      </c>
      <c r="C122" t="str">
        <f t="shared" si="3"/>
        <v>5</v>
      </c>
    </row>
    <row r="123" spans="1:3" x14ac:dyDescent="0.2">
      <c r="A123">
        <v>307</v>
      </c>
      <c r="B123" s="8" t="str">
        <f t="shared" si="2"/>
        <v>0</v>
      </c>
      <c r="C123" t="str">
        <f t="shared" si="3"/>
        <v>7</v>
      </c>
    </row>
    <row r="124" spans="1:3" x14ac:dyDescent="0.2">
      <c r="A124">
        <v>570</v>
      </c>
      <c r="B124" s="8" t="str">
        <f t="shared" si="2"/>
        <v>7</v>
      </c>
      <c r="C124" t="str">
        <f t="shared" si="3"/>
        <v>0</v>
      </c>
    </row>
    <row r="125" spans="1:3" x14ac:dyDescent="0.2">
      <c r="A125">
        <v>346</v>
      </c>
      <c r="B125" s="8" t="str">
        <f t="shared" si="2"/>
        <v>4</v>
      </c>
      <c r="C125" t="str">
        <f t="shared" si="3"/>
        <v>6</v>
      </c>
    </row>
    <row r="126" spans="1:3" x14ac:dyDescent="0.2">
      <c r="A126">
        <v>269</v>
      </c>
      <c r="B126" s="8" t="str">
        <f t="shared" si="2"/>
        <v>6</v>
      </c>
      <c r="C126" t="str">
        <f t="shared" si="3"/>
        <v>9</v>
      </c>
    </row>
    <row r="127" spans="1:3" x14ac:dyDescent="0.2">
      <c r="A127">
        <v>264</v>
      </c>
      <c r="B127" s="8" t="str">
        <f t="shared" si="2"/>
        <v>6</v>
      </c>
      <c r="C127" t="str">
        <f t="shared" si="3"/>
        <v>4</v>
      </c>
    </row>
    <row r="128" spans="1:3" x14ac:dyDescent="0.2">
      <c r="A128">
        <v>270</v>
      </c>
      <c r="B128" s="8" t="str">
        <f t="shared" si="2"/>
        <v>7</v>
      </c>
      <c r="C128" t="str">
        <f t="shared" si="3"/>
        <v>0</v>
      </c>
    </row>
    <row r="129" spans="1:3" x14ac:dyDescent="0.2">
      <c r="A129">
        <v>207</v>
      </c>
      <c r="B129" s="8" t="str">
        <f t="shared" si="2"/>
        <v>0</v>
      </c>
      <c r="C129" t="str">
        <f t="shared" si="3"/>
        <v>7</v>
      </c>
    </row>
    <row r="130" spans="1:3" x14ac:dyDescent="0.2">
      <c r="A130">
        <v>149</v>
      </c>
      <c r="B130" s="8" t="str">
        <f t="shared" si="2"/>
        <v>4</v>
      </c>
      <c r="C130" t="str">
        <f t="shared" si="3"/>
        <v>9</v>
      </c>
    </row>
    <row r="131" spans="1:3" x14ac:dyDescent="0.2">
      <c r="A131">
        <v>276</v>
      </c>
      <c r="B131" s="8" t="str">
        <f t="shared" ref="B131:B133" si="4">MID(A131,2,1)</f>
        <v>7</v>
      </c>
      <c r="C131" t="str">
        <f t="shared" ref="C131:C133" si="5">RIGHT(A131,1)</f>
        <v>6</v>
      </c>
    </row>
    <row r="132" spans="1:3" x14ac:dyDescent="0.2">
      <c r="A132" s="8">
        <v>5279</v>
      </c>
      <c r="B132" s="8" t="str">
        <f t="shared" si="4"/>
        <v>2</v>
      </c>
      <c r="C132" t="str">
        <f t="shared" si="5"/>
        <v>9</v>
      </c>
    </row>
    <row r="133" spans="1:3" x14ac:dyDescent="0.2">
      <c r="A133">
        <v>698</v>
      </c>
      <c r="B133" s="8" t="str">
        <f t="shared" si="4"/>
        <v>9</v>
      </c>
      <c r="C133" t="str">
        <f t="shared" si="5"/>
        <v>8</v>
      </c>
    </row>
    <row r="134" spans="1:3" x14ac:dyDescent="0.2">
      <c r="A134">
        <v>7642</v>
      </c>
      <c r="B134" s="8" t="str">
        <f t="shared" ref="B134:B181" si="6">MID(A134,2,1)</f>
        <v>6</v>
      </c>
      <c r="C134" t="str">
        <f t="shared" ref="C134:C181" si="7">RIGHT(A134,1)</f>
        <v>2</v>
      </c>
    </row>
    <row r="135" spans="1:3" x14ac:dyDescent="0.2">
      <c r="A135">
        <v>39</v>
      </c>
      <c r="B135" s="8" t="str">
        <f t="shared" si="6"/>
        <v>9</v>
      </c>
      <c r="C135" t="str">
        <f t="shared" si="7"/>
        <v>9</v>
      </c>
    </row>
    <row r="136" spans="1:3" x14ac:dyDescent="0.2">
      <c r="A136">
        <v>404</v>
      </c>
      <c r="B136" s="8" t="str">
        <f t="shared" si="6"/>
        <v>0</v>
      </c>
      <c r="C136" t="str">
        <f t="shared" si="7"/>
        <v>4</v>
      </c>
    </row>
    <row r="137" spans="1:3" x14ac:dyDescent="0.2">
      <c r="A137">
        <v>2472</v>
      </c>
      <c r="B137" s="8" t="str">
        <f t="shared" si="6"/>
        <v>4</v>
      </c>
      <c r="C137" t="str">
        <f t="shared" si="7"/>
        <v>2</v>
      </c>
    </row>
    <row r="138" spans="1:3" x14ac:dyDescent="0.2">
      <c r="A138">
        <v>622</v>
      </c>
      <c r="B138" s="8" t="str">
        <f t="shared" si="6"/>
        <v>2</v>
      </c>
      <c r="C138" t="str">
        <f t="shared" si="7"/>
        <v>2</v>
      </c>
    </row>
    <row r="139" spans="1:3" x14ac:dyDescent="0.2">
      <c r="A139">
        <v>716</v>
      </c>
      <c r="B139" s="8" t="str">
        <f t="shared" si="6"/>
        <v>1</v>
      </c>
      <c r="C139" t="str">
        <f t="shared" si="7"/>
        <v>6</v>
      </c>
    </row>
    <row r="140" spans="1:3" x14ac:dyDescent="0.2">
      <c r="A140">
        <v>269</v>
      </c>
      <c r="B140" s="8" t="str">
        <f t="shared" si="6"/>
        <v>6</v>
      </c>
      <c r="C140" t="str">
        <f t="shared" si="7"/>
        <v>9</v>
      </c>
    </row>
    <row r="141" spans="1:3" x14ac:dyDescent="0.2">
      <c r="A141">
        <v>113</v>
      </c>
      <c r="B141" s="8" t="str">
        <f t="shared" si="6"/>
        <v>1</v>
      </c>
      <c r="C141" t="str">
        <f t="shared" si="7"/>
        <v>3</v>
      </c>
    </row>
    <row r="142" spans="1:3" x14ac:dyDescent="0.2">
      <c r="A142">
        <v>427</v>
      </c>
      <c r="B142" s="8" t="str">
        <f t="shared" si="6"/>
        <v>2</v>
      </c>
      <c r="C142" t="str">
        <f t="shared" si="7"/>
        <v>7</v>
      </c>
    </row>
    <row r="143" spans="1:3" x14ac:dyDescent="0.2">
      <c r="A143">
        <v>90</v>
      </c>
      <c r="B143" s="8" t="str">
        <f t="shared" si="6"/>
        <v>0</v>
      </c>
      <c r="C143" t="str">
        <f t="shared" si="7"/>
        <v>0</v>
      </c>
    </row>
    <row r="144" spans="1:3" x14ac:dyDescent="0.2">
      <c r="A144">
        <v>257</v>
      </c>
      <c r="B144" s="8" t="str">
        <f t="shared" si="6"/>
        <v>5</v>
      </c>
      <c r="C144" t="str">
        <f t="shared" si="7"/>
        <v>7</v>
      </c>
    </row>
    <row r="145" spans="1:3" x14ac:dyDescent="0.2">
      <c r="A145">
        <v>172</v>
      </c>
      <c r="B145" s="8" t="str">
        <f t="shared" si="6"/>
        <v>7</v>
      </c>
      <c r="C145" t="str">
        <f t="shared" si="7"/>
        <v>2</v>
      </c>
    </row>
    <row r="146" spans="1:3" x14ac:dyDescent="0.2">
      <c r="A146">
        <v>195</v>
      </c>
      <c r="B146" s="8" t="str">
        <f t="shared" si="6"/>
        <v>9</v>
      </c>
      <c r="C146" t="str">
        <f t="shared" si="7"/>
        <v>5</v>
      </c>
    </row>
    <row r="147" spans="1:3" x14ac:dyDescent="0.2">
      <c r="A147">
        <v>37</v>
      </c>
      <c r="B147" s="8" t="str">
        <f t="shared" si="6"/>
        <v>7</v>
      </c>
      <c r="C147" t="str">
        <f t="shared" si="7"/>
        <v>7</v>
      </c>
    </row>
    <row r="148" spans="1:3" x14ac:dyDescent="0.2">
      <c r="A148">
        <v>110</v>
      </c>
      <c r="B148" s="8" t="str">
        <f t="shared" si="6"/>
        <v>1</v>
      </c>
      <c r="C148" t="str">
        <f t="shared" si="7"/>
        <v>0</v>
      </c>
    </row>
    <row r="149" spans="1:3" x14ac:dyDescent="0.2">
      <c r="A149">
        <v>118</v>
      </c>
      <c r="B149" s="8" t="str">
        <f t="shared" si="6"/>
        <v>1</v>
      </c>
      <c r="C149" t="str">
        <f t="shared" si="7"/>
        <v>8</v>
      </c>
    </row>
    <row r="150" spans="1:3" x14ac:dyDescent="0.2">
      <c r="A150">
        <v>107</v>
      </c>
      <c r="B150" s="8" t="str">
        <f t="shared" si="6"/>
        <v>0</v>
      </c>
      <c r="C150" t="str">
        <f t="shared" si="7"/>
        <v>7</v>
      </c>
    </row>
    <row r="151" spans="1:3" x14ac:dyDescent="0.2">
      <c r="A151">
        <v>54</v>
      </c>
      <c r="B151" s="8" t="str">
        <f t="shared" si="6"/>
        <v>4</v>
      </c>
      <c r="C151" t="str">
        <f t="shared" si="7"/>
        <v>4</v>
      </c>
    </row>
    <row r="152" spans="1:3" x14ac:dyDescent="0.2">
      <c r="A152">
        <v>33</v>
      </c>
      <c r="B152" s="8" t="str">
        <f t="shared" si="6"/>
        <v>3</v>
      </c>
      <c r="C152" t="str">
        <f t="shared" si="7"/>
        <v>3</v>
      </c>
    </row>
    <row r="153" spans="1:3" x14ac:dyDescent="0.2">
      <c r="A153">
        <v>17</v>
      </c>
      <c r="B153" s="8" t="str">
        <f t="shared" si="6"/>
        <v>7</v>
      </c>
      <c r="C153" t="str">
        <f t="shared" si="7"/>
        <v>7</v>
      </c>
    </row>
    <row r="154" spans="1:3" x14ac:dyDescent="0.2">
      <c r="A154" s="8">
        <v>20215</v>
      </c>
      <c r="B154" s="8" t="str">
        <f t="shared" si="6"/>
        <v>0</v>
      </c>
      <c r="C154" t="str">
        <f t="shared" si="7"/>
        <v>5</v>
      </c>
    </row>
    <row r="155" spans="1:3" x14ac:dyDescent="0.2">
      <c r="A155" s="8">
        <v>5788</v>
      </c>
      <c r="B155" s="8" t="str">
        <f t="shared" si="6"/>
        <v>7</v>
      </c>
      <c r="C155" t="str">
        <f t="shared" si="7"/>
        <v>8</v>
      </c>
    </row>
    <row r="156" spans="1:3" x14ac:dyDescent="0.2">
      <c r="A156" s="8">
        <v>884</v>
      </c>
      <c r="B156" s="8" t="str">
        <f t="shared" si="6"/>
        <v>8</v>
      </c>
      <c r="C156" t="str">
        <f t="shared" si="7"/>
        <v>4</v>
      </c>
    </row>
    <row r="157" spans="1:3" x14ac:dyDescent="0.2">
      <c r="A157" s="8">
        <v>1452</v>
      </c>
      <c r="B157" s="8" t="str">
        <f t="shared" si="6"/>
        <v>4</v>
      </c>
      <c r="C157" t="str">
        <f t="shared" si="7"/>
        <v>2</v>
      </c>
    </row>
    <row r="158" spans="1:3" x14ac:dyDescent="0.2">
      <c r="A158" s="8">
        <v>3322</v>
      </c>
      <c r="B158" s="8" t="str">
        <f t="shared" si="6"/>
        <v>3</v>
      </c>
      <c r="C158" t="str">
        <f t="shared" si="7"/>
        <v>2</v>
      </c>
    </row>
    <row r="159" spans="1:3" x14ac:dyDescent="0.2">
      <c r="A159" s="8">
        <v>852</v>
      </c>
      <c r="B159" s="8" t="str">
        <f t="shared" si="6"/>
        <v>5</v>
      </c>
      <c r="C159" t="str">
        <f t="shared" si="7"/>
        <v>2</v>
      </c>
    </row>
    <row r="160" spans="1:3" x14ac:dyDescent="0.2">
      <c r="A160" s="8">
        <v>2169</v>
      </c>
      <c r="B160" s="8" t="str">
        <f t="shared" si="6"/>
        <v>1</v>
      </c>
      <c r="C160" t="str">
        <f t="shared" si="7"/>
        <v>9</v>
      </c>
    </row>
    <row r="161" spans="1:3" x14ac:dyDescent="0.2">
      <c r="A161" s="8">
        <v>1420</v>
      </c>
      <c r="B161" s="8" t="str">
        <f t="shared" si="6"/>
        <v>4</v>
      </c>
      <c r="C161" t="str">
        <f t="shared" si="7"/>
        <v>0</v>
      </c>
    </row>
    <row r="162" spans="1:3" x14ac:dyDescent="0.2">
      <c r="A162" s="8">
        <v>2163</v>
      </c>
      <c r="B162" s="8" t="str">
        <f t="shared" si="6"/>
        <v>1</v>
      </c>
      <c r="C162" t="str">
        <f t="shared" si="7"/>
        <v>3</v>
      </c>
    </row>
    <row r="163" spans="1:3" x14ac:dyDescent="0.2">
      <c r="A163">
        <v>2357</v>
      </c>
      <c r="B163" s="8" t="str">
        <f t="shared" si="6"/>
        <v>3</v>
      </c>
      <c r="C163" t="str">
        <f t="shared" si="7"/>
        <v>7</v>
      </c>
    </row>
    <row r="164" spans="1:3" x14ac:dyDescent="0.2">
      <c r="A164" s="8">
        <v>375</v>
      </c>
      <c r="B164" s="8" t="str">
        <f t="shared" si="6"/>
        <v>7</v>
      </c>
      <c r="C164" t="str">
        <f t="shared" si="7"/>
        <v>5</v>
      </c>
    </row>
    <row r="165" spans="1:3" x14ac:dyDescent="0.2">
      <c r="A165">
        <v>283</v>
      </c>
      <c r="B165" s="8" t="str">
        <f t="shared" si="6"/>
        <v>8</v>
      </c>
      <c r="C165" t="str">
        <f t="shared" si="7"/>
        <v>3</v>
      </c>
    </row>
    <row r="166" spans="1:3" x14ac:dyDescent="0.2">
      <c r="A166">
        <v>62</v>
      </c>
      <c r="B166" s="8" t="str">
        <f t="shared" si="6"/>
        <v>2</v>
      </c>
      <c r="C166" t="str">
        <f t="shared" si="7"/>
        <v>2</v>
      </c>
    </row>
    <row r="167" spans="1:3" x14ac:dyDescent="0.2">
      <c r="A167">
        <v>84</v>
      </c>
      <c r="B167" s="8" t="str">
        <f t="shared" si="6"/>
        <v>4</v>
      </c>
      <c r="C167" t="str">
        <f t="shared" si="7"/>
        <v>4</v>
      </c>
    </row>
    <row r="168" spans="1:3" x14ac:dyDescent="0.2">
      <c r="A168">
        <v>18022</v>
      </c>
      <c r="B168" s="8" t="str">
        <f t="shared" si="6"/>
        <v>8</v>
      </c>
      <c r="C168" t="str">
        <f t="shared" si="7"/>
        <v>2</v>
      </c>
    </row>
    <row r="169" spans="1:3" x14ac:dyDescent="0.2">
      <c r="A169">
        <v>4872</v>
      </c>
      <c r="B169" s="8" t="str">
        <f t="shared" si="6"/>
        <v>8</v>
      </c>
      <c r="C169" t="str">
        <f t="shared" si="7"/>
        <v>2</v>
      </c>
    </row>
    <row r="170" spans="1:3" x14ac:dyDescent="0.2">
      <c r="A170">
        <v>691</v>
      </c>
      <c r="B170" s="8" t="str">
        <f t="shared" si="6"/>
        <v>9</v>
      </c>
      <c r="C170" t="str">
        <f t="shared" si="7"/>
        <v>1</v>
      </c>
    </row>
    <row r="171" spans="1:3" x14ac:dyDescent="0.2">
      <c r="A171">
        <v>1180</v>
      </c>
      <c r="B171" s="8" t="str">
        <f t="shared" si="6"/>
        <v>1</v>
      </c>
      <c r="C171" t="str">
        <f t="shared" si="7"/>
        <v>0</v>
      </c>
    </row>
    <row r="172" spans="1:3" x14ac:dyDescent="0.2">
      <c r="A172">
        <v>3088</v>
      </c>
      <c r="B172" s="8" t="str">
        <f t="shared" si="6"/>
        <v>0</v>
      </c>
      <c r="C172" t="str">
        <f t="shared" si="7"/>
        <v>8</v>
      </c>
    </row>
    <row r="173" spans="1:3" x14ac:dyDescent="0.2">
      <c r="A173">
        <v>745</v>
      </c>
      <c r="B173" s="8" t="str">
        <f t="shared" si="6"/>
        <v>4</v>
      </c>
      <c r="C173" t="str">
        <f t="shared" si="7"/>
        <v>5</v>
      </c>
    </row>
    <row r="174" spans="1:3" x14ac:dyDescent="0.2">
      <c r="A174">
        <v>2017</v>
      </c>
      <c r="B174" s="8" t="str">
        <f t="shared" si="6"/>
        <v>0</v>
      </c>
      <c r="C174" t="str">
        <f t="shared" si="7"/>
        <v>7</v>
      </c>
    </row>
    <row r="175" spans="1:3" x14ac:dyDescent="0.2">
      <c r="A175">
        <v>1200</v>
      </c>
      <c r="B175" s="8" t="str">
        <f t="shared" si="6"/>
        <v>2</v>
      </c>
      <c r="C175" t="str">
        <f t="shared" si="7"/>
        <v>0</v>
      </c>
    </row>
    <row r="176" spans="1:3" x14ac:dyDescent="0.2">
      <c r="A176">
        <v>2084</v>
      </c>
      <c r="B176" s="8" t="str">
        <f t="shared" si="6"/>
        <v>0</v>
      </c>
      <c r="C176" t="str">
        <f t="shared" si="7"/>
        <v>4</v>
      </c>
    </row>
    <row r="177" spans="1:3" x14ac:dyDescent="0.2">
      <c r="A177">
        <v>1983</v>
      </c>
      <c r="B177" s="8" t="str">
        <f t="shared" si="6"/>
        <v>9</v>
      </c>
      <c r="C177" t="str">
        <f t="shared" si="7"/>
        <v>3</v>
      </c>
    </row>
    <row r="178" spans="1:3" x14ac:dyDescent="0.2">
      <c r="A178">
        <v>340</v>
      </c>
      <c r="B178" s="8" t="str">
        <f t="shared" si="6"/>
        <v>4</v>
      </c>
      <c r="C178" t="str">
        <f t="shared" si="7"/>
        <v>0</v>
      </c>
    </row>
    <row r="179" spans="1:3" x14ac:dyDescent="0.2">
      <c r="A179">
        <v>244</v>
      </c>
      <c r="B179" s="8" t="str">
        <f t="shared" si="6"/>
        <v>4</v>
      </c>
      <c r="C179" t="str">
        <f t="shared" si="7"/>
        <v>4</v>
      </c>
    </row>
    <row r="180" spans="1:3" x14ac:dyDescent="0.2">
      <c r="A180">
        <v>56</v>
      </c>
      <c r="B180" s="8" t="str">
        <f t="shared" si="6"/>
        <v>6</v>
      </c>
      <c r="C180" t="str">
        <f t="shared" si="7"/>
        <v>6</v>
      </c>
    </row>
    <row r="181" spans="1:3" x14ac:dyDescent="0.2">
      <c r="A181">
        <v>84</v>
      </c>
      <c r="B181" s="8" t="str">
        <f t="shared" si="6"/>
        <v>4</v>
      </c>
      <c r="C181" t="str">
        <f t="shared" si="7"/>
        <v>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473F5-2F37-F945-AD27-04DAA6D7D2BF}">
  <sheetPr>
    <tabColor theme="5"/>
  </sheetPr>
  <dimension ref="A1:D67"/>
  <sheetViews>
    <sheetView topLeftCell="A31" workbookViewId="0">
      <selection activeCell="B68" sqref="B68"/>
    </sheetView>
  </sheetViews>
  <sheetFormatPr baseColWidth="10" defaultRowHeight="16" x14ac:dyDescent="0.2"/>
  <sheetData>
    <row r="1" spans="1:4" x14ac:dyDescent="0.2">
      <c r="A1" t="s">
        <v>330</v>
      </c>
    </row>
    <row r="4" spans="1:4" x14ac:dyDescent="0.2">
      <c r="B4" t="s">
        <v>329</v>
      </c>
    </row>
    <row r="5" spans="1:4" x14ac:dyDescent="0.2">
      <c r="A5">
        <v>2022</v>
      </c>
      <c r="C5" t="s">
        <v>294</v>
      </c>
      <c r="D5" t="s">
        <v>293</v>
      </c>
    </row>
    <row r="6" spans="1:4" x14ac:dyDescent="0.2">
      <c r="A6" t="s">
        <v>17</v>
      </c>
      <c r="B6">
        <v>14922</v>
      </c>
      <c r="C6" s="8" t="str">
        <f>MID(B6,2,1)</f>
        <v>4</v>
      </c>
      <c r="D6" t="str">
        <f>RIGHT(B6,1)</f>
        <v>2</v>
      </c>
    </row>
    <row r="7" spans="1:4" x14ac:dyDescent="0.2">
      <c r="A7" t="s">
        <v>149</v>
      </c>
      <c r="B7">
        <v>2160</v>
      </c>
      <c r="C7" s="8" t="str">
        <f t="shared" ref="C7:C67" si="0">MID(B7,2,1)</f>
        <v>1</v>
      </c>
      <c r="D7" t="str">
        <f t="shared" ref="D7:D67" si="1">RIGHT(B7,1)</f>
        <v>0</v>
      </c>
    </row>
    <row r="8" spans="1:4" x14ac:dyDescent="0.2">
      <c r="A8" t="s">
        <v>20</v>
      </c>
      <c r="B8">
        <v>27378</v>
      </c>
      <c r="C8" s="8" t="str">
        <f t="shared" si="0"/>
        <v>7</v>
      </c>
      <c r="D8" t="str">
        <f t="shared" si="1"/>
        <v>8</v>
      </c>
    </row>
    <row r="9" spans="1:4" x14ac:dyDescent="0.2">
      <c r="A9" t="s">
        <v>325</v>
      </c>
      <c r="B9">
        <v>95435</v>
      </c>
      <c r="C9" s="8" t="str">
        <f t="shared" si="0"/>
        <v>5</v>
      </c>
      <c r="D9" t="str">
        <f t="shared" si="1"/>
        <v>5</v>
      </c>
    </row>
    <row r="10" spans="1:4" x14ac:dyDescent="0.2">
      <c r="A10" t="s">
        <v>328</v>
      </c>
      <c r="B10">
        <v>1220</v>
      </c>
      <c r="C10" s="8" t="str">
        <f t="shared" si="0"/>
        <v>2</v>
      </c>
      <c r="D10" t="str">
        <f t="shared" si="1"/>
        <v>0</v>
      </c>
    </row>
    <row r="11" spans="1:4" x14ac:dyDescent="0.2">
      <c r="A11" t="s">
        <v>30</v>
      </c>
      <c r="B11">
        <v>24879</v>
      </c>
      <c r="C11" s="8" t="str">
        <f t="shared" si="0"/>
        <v>4</v>
      </c>
      <c r="D11" t="str">
        <f t="shared" si="1"/>
        <v>9</v>
      </c>
    </row>
    <row r="12" spans="1:4" x14ac:dyDescent="0.2">
      <c r="A12" t="s">
        <v>22</v>
      </c>
      <c r="B12">
        <v>28711</v>
      </c>
      <c r="C12" s="8" t="str">
        <f t="shared" si="0"/>
        <v>8</v>
      </c>
      <c r="D12" t="str">
        <f t="shared" si="1"/>
        <v>1</v>
      </c>
    </row>
    <row r="13" spans="1:4" x14ac:dyDescent="0.2">
      <c r="A13" t="s">
        <v>280</v>
      </c>
      <c r="B13">
        <v>5812</v>
      </c>
      <c r="C13" s="8" t="str">
        <f t="shared" si="0"/>
        <v>8</v>
      </c>
      <c r="D13" t="str">
        <f t="shared" si="1"/>
        <v>2</v>
      </c>
    </row>
    <row r="14" spans="1:4" x14ac:dyDescent="0.2">
      <c r="A14" t="s">
        <v>35</v>
      </c>
      <c r="B14">
        <v>12495</v>
      </c>
      <c r="C14" s="8" t="str">
        <f t="shared" si="0"/>
        <v>2</v>
      </c>
      <c r="D14" t="str">
        <f t="shared" si="1"/>
        <v>5</v>
      </c>
    </row>
    <row r="15" spans="1:4" x14ac:dyDescent="0.2">
      <c r="A15" t="s">
        <v>217</v>
      </c>
      <c r="B15">
        <v>1420</v>
      </c>
      <c r="C15" s="8" t="str">
        <f t="shared" si="0"/>
        <v>4</v>
      </c>
      <c r="D15" t="str">
        <f t="shared" si="1"/>
        <v>0</v>
      </c>
    </row>
    <row r="16" spans="1:4" x14ac:dyDescent="0.2">
      <c r="A16" t="s">
        <v>69</v>
      </c>
      <c r="B16">
        <v>1882</v>
      </c>
      <c r="C16" s="8" t="str">
        <f t="shared" si="0"/>
        <v>8</v>
      </c>
      <c r="D16" t="str">
        <f t="shared" si="1"/>
        <v>2</v>
      </c>
    </row>
    <row r="17" spans="1:4" x14ac:dyDescent="0.2">
      <c r="A17" t="s">
        <v>37</v>
      </c>
      <c r="B17">
        <v>15364</v>
      </c>
      <c r="C17" s="8" t="str">
        <f t="shared" si="0"/>
        <v>5</v>
      </c>
      <c r="D17" t="str">
        <f t="shared" si="1"/>
        <v>4</v>
      </c>
    </row>
    <row r="18" spans="1:4" x14ac:dyDescent="0.2">
      <c r="A18" t="s">
        <v>5</v>
      </c>
      <c r="B18">
        <v>21646</v>
      </c>
      <c r="C18" s="8" t="str">
        <f t="shared" si="0"/>
        <v>1</v>
      </c>
      <c r="D18" t="str">
        <f t="shared" si="1"/>
        <v>6</v>
      </c>
    </row>
    <row r="19" spans="1:4" x14ac:dyDescent="0.2">
      <c r="A19" t="s">
        <v>326</v>
      </c>
      <c r="B19">
        <v>723</v>
      </c>
      <c r="C19" s="8" t="str">
        <f t="shared" si="0"/>
        <v>2</v>
      </c>
      <c r="D19" t="str">
        <f t="shared" si="1"/>
        <v>3</v>
      </c>
    </row>
    <row r="20" spans="1:4" x14ac:dyDescent="0.2">
      <c r="A20" t="s">
        <v>145</v>
      </c>
      <c r="B20">
        <v>8372</v>
      </c>
      <c r="C20" s="8" t="str">
        <f t="shared" si="0"/>
        <v>3</v>
      </c>
      <c r="D20" t="str">
        <f t="shared" si="1"/>
        <v>2</v>
      </c>
    </row>
    <row r="21" spans="1:4" x14ac:dyDescent="0.2">
      <c r="A21" t="s">
        <v>57</v>
      </c>
      <c r="B21">
        <v>2515</v>
      </c>
      <c r="C21" s="8" t="str">
        <f t="shared" si="0"/>
        <v>5</v>
      </c>
      <c r="D21" t="str">
        <f t="shared" si="1"/>
        <v>5</v>
      </c>
    </row>
    <row r="22" spans="1:4" x14ac:dyDescent="0.2">
      <c r="A22" t="s">
        <v>212</v>
      </c>
      <c r="B22">
        <v>2251</v>
      </c>
      <c r="C22" s="8" t="str">
        <f t="shared" si="0"/>
        <v>2</v>
      </c>
      <c r="D22" t="str">
        <f t="shared" si="1"/>
        <v>1</v>
      </c>
    </row>
    <row r="23" spans="1:4" x14ac:dyDescent="0.2">
      <c r="A23" t="s">
        <v>67</v>
      </c>
      <c r="B23">
        <v>777</v>
      </c>
      <c r="C23" s="8" t="str">
        <f t="shared" si="0"/>
        <v>7</v>
      </c>
      <c r="D23" t="str">
        <f t="shared" si="1"/>
        <v>7</v>
      </c>
    </row>
    <row r="24" spans="1:4" x14ac:dyDescent="0.2">
      <c r="A24" t="s">
        <v>9</v>
      </c>
      <c r="B24">
        <v>4601</v>
      </c>
      <c r="C24" s="8" t="str">
        <f t="shared" si="0"/>
        <v>6</v>
      </c>
      <c r="D24" t="str">
        <f t="shared" si="1"/>
        <v>1</v>
      </c>
    </row>
    <row r="25" spans="1:4" x14ac:dyDescent="0.2">
      <c r="A25" t="s">
        <v>83</v>
      </c>
      <c r="B25">
        <v>846</v>
      </c>
      <c r="C25" s="8" t="str">
        <f t="shared" si="0"/>
        <v>4</v>
      </c>
      <c r="D25" t="str">
        <f t="shared" si="1"/>
        <v>6</v>
      </c>
    </row>
    <row r="26" spans="1:4" x14ac:dyDescent="0.2">
      <c r="A26" t="s">
        <v>27</v>
      </c>
      <c r="B26">
        <v>6921</v>
      </c>
      <c r="C26" s="8" t="str">
        <f t="shared" si="0"/>
        <v>9</v>
      </c>
      <c r="D26" t="str">
        <f t="shared" si="1"/>
        <v>1</v>
      </c>
    </row>
    <row r="27" spans="1:4" x14ac:dyDescent="0.2">
      <c r="A27" t="s">
        <v>55</v>
      </c>
      <c r="B27">
        <v>9975</v>
      </c>
      <c r="C27" s="8" t="str">
        <f t="shared" si="0"/>
        <v>9</v>
      </c>
      <c r="D27" t="str">
        <f t="shared" si="1"/>
        <v>5</v>
      </c>
    </row>
    <row r="28" spans="1:4" x14ac:dyDescent="0.2">
      <c r="A28" t="s">
        <v>154</v>
      </c>
      <c r="B28">
        <v>4024</v>
      </c>
      <c r="C28" s="8" t="str">
        <f t="shared" si="0"/>
        <v>0</v>
      </c>
      <c r="D28" t="str">
        <f t="shared" si="1"/>
        <v>4</v>
      </c>
    </row>
    <row r="29" spans="1:4" x14ac:dyDescent="0.2">
      <c r="A29" t="s">
        <v>24</v>
      </c>
      <c r="B29">
        <v>14003</v>
      </c>
      <c r="C29" s="8" t="str">
        <f t="shared" si="0"/>
        <v>4</v>
      </c>
      <c r="D29" t="str">
        <f t="shared" si="1"/>
        <v>3</v>
      </c>
    </row>
    <row r="30" spans="1:4" x14ac:dyDescent="0.2">
      <c r="A30" t="s">
        <v>147</v>
      </c>
      <c r="B30">
        <v>7666</v>
      </c>
      <c r="C30" s="8" t="str">
        <f t="shared" si="0"/>
        <v>6</v>
      </c>
      <c r="D30" t="str">
        <f t="shared" si="1"/>
        <v>6</v>
      </c>
    </row>
    <row r="31" spans="1:4" x14ac:dyDescent="0.2">
      <c r="A31" t="s">
        <v>198</v>
      </c>
      <c r="B31">
        <v>882</v>
      </c>
      <c r="C31" s="8" t="str">
        <f t="shared" si="0"/>
        <v>8</v>
      </c>
      <c r="D31" t="str">
        <f t="shared" si="1"/>
        <v>2</v>
      </c>
    </row>
    <row r="32" spans="1:4" x14ac:dyDescent="0.2">
      <c r="A32" t="s">
        <v>327</v>
      </c>
      <c r="B32">
        <v>1761</v>
      </c>
      <c r="C32" s="8" t="str">
        <f t="shared" si="0"/>
        <v>7</v>
      </c>
      <c r="D32" t="str">
        <f t="shared" si="1"/>
        <v>1</v>
      </c>
    </row>
    <row r="33" spans="1:4" x14ac:dyDescent="0.2">
      <c r="A33" t="s">
        <v>284</v>
      </c>
      <c r="B33">
        <v>22379</v>
      </c>
      <c r="C33" s="8" t="str">
        <f t="shared" si="0"/>
        <v>2</v>
      </c>
      <c r="D33" t="str">
        <f t="shared" si="1"/>
        <v>9</v>
      </c>
    </row>
    <row r="34" spans="1:4" x14ac:dyDescent="0.2">
      <c r="A34" t="s">
        <v>281</v>
      </c>
      <c r="B34">
        <v>208560</v>
      </c>
      <c r="C34" s="8" t="str">
        <f t="shared" si="0"/>
        <v>0</v>
      </c>
      <c r="D34" t="str">
        <f t="shared" si="1"/>
        <v>0</v>
      </c>
    </row>
    <row r="35" spans="1:4" x14ac:dyDescent="0.2">
      <c r="A35" t="s">
        <v>95</v>
      </c>
      <c r="B35">
        <v>734</v>
      </c>
      <c r="C35" s="8" t="str">
        <f t="shared" si="0"/>
        <v>3</v>
      </c>
      <c r="D35" t="str">
        <f t="shared" si="1"/>
        <v>4</v>
      </c>
    </row>
    <row r="36" spans="1:4" x14ac:dyDescent="0.2">
      <c r="C36" s="8" t="str">
        <f t="shared" si="0"/>
        <v/>
      </c>
      <c r="D36" t="str">
        <f t="shared" si="1"/>
        <v/>
      </c>
    </row>
    <row r="37" spans="1:4" x14ac:dyDescent="0.2">
      <c r="A37">
        <v>2023</v>
      </c>
      <c r="C37" s="8" t="str">
        <f t="shared" si="0"/>
        <v/>
      </c>
      <c r="D37" t="str">
        <f t="shared" si="1"/>
        <v/>
      </c>
    </row>
    <row r="38" spans="1:4" x14ac:dyDescent="0.2">
      <c r="A38" t="s">
        <v>17</v>
      </c>
      <c r="B38">
        <v>15347</v>
      </c>
      <c r="C38" s="8" t="str">
        <f t="shared" si="0"/>
        <v>5</v>
      </c>
      <c r="D38" t="str">
        <f t="shared" si="1"/>
        <v>7</v>
      </c>
    </row>
    <row r="39" spans="1:4" x14ac:dyDescent="0.2">
      <c r="A39" t="s">
        <v>149</v>
      </c>
      <c r="B39">
        <v>2167</v>
      </c>
      <c r="C39" s="8" t="str">
        <f t="shared" si="0"/>
        <v>1</v>
      </c>
      <c r="D39" t="str">
        <f t="shared" si="1"/>
        <v>7</v>
      </c>
    </row>
    <row r="40" spans="1:4" x14ac:dyDescent="0.2">
      <c r="A40" t="s">
        <v>20</v>
      </c>
      <c r="B40">
        <v>27928</v>
      </c>
      <c r="C40" s="8" t="str">
        <f t="shared" si="0"/>
        <v>7</v>
      </c>
      <c r="D40" t="str">
        <f t="shared" si="1"/>
        <v>8</v>
      </c>
    </row>
    <row r="41" spans="1:4" x14ac:dyDescent="0.2">
      <c r="A41" t="s">
        <v>325</v>
      </c>
      <c r="B41">
        <v>98551</v>
      </c>
      <c r="C41" s="8" t="str">
        <f t="shared" si="0"/>
        <v>8</v>
      </c>
      <c r="D41" t="str">
        <f t="shared" si="1"/>
        <v>1</v>
      </c>
    </row>
    <row r="42" spans="1:4" x14ac:dyDescent="0.2">
      <c r="A42" t="s">
        <v>328</v>
      </c>
      <c r="B42">
        <v>1269</v>
      </c>
      <c r="C42" s="8" t="str">
        <f t="shared" si="0"/>
        <v>2</v>
      </c>
      <c r="D42" t="str">
        <f t="shared" si="1"/>
        <v>9</v>
      </c>
    </row>
    <row r="43" spans="1:4" x14ac:dyDescent="0.2">
      <c r="A43" t="s">
        <v>30</v>
      </c>
      <c r="B43">
        <v>24941</v>
      </c>
      <c r="C43" s="8" t="str">
        <f t="shared" si="0"/>
        <v>4</v>
      </c>
      <c r="D43" t="str">
        <f t="shared" si="1"/>
        <v>1</v>
      </c>
    </row>
    <row r="44" spans="1:4" x14ac:dyDescent="0.2">
      <c r="A44" t="s">
        <v>22</v>
      </c>
      <c r="B44">
        <v>29021</v>
      </c>
      <c r="C44" s="8" t="str">
        <f t="shared" si="0"/>
        <v>9</v>
      </c>
      <c r="D44" t="str">
        <f t="shared" si="1"/>
        <v>1</v>
      </c>
    </row>
    <row r="45" spans="1:4" x14ac:dyDescent="0.2">
      <c r="A45" t="s">
        <v>280</v>
      </c>
      <c r="B45">
        <v>5957</v>
      </c>
      <c r="C45" s="8" t="str">
        <f t="shared" si="0"/>
        <v>9</v>
      </c>
      <c r="D45" t="str">
        <f t="shared" si="1"/>
        <v>7</v>
      </c>
    </row>
    <row r="46" spans="1:4" x14ac:dyDescent="0.2">
      <c r="A46" t="s">
        <v>35</v>
      </c>
      <c r="B46">
        <v>13263</v>
      </c>
      <c r="C46" s="8" t="str">
        <f t="shared" si="0"/>
        <v>3</v>
      </c>
      <c r="D46" t="str">
        <f t="shared" si="1"/>
        <v>3</v>
      </c>
    </row>
    <row r="47" spans="1:4" x14ac:dyDescent="0.2">
      <c r="A47" t="s">
        <v>217</v>
      </c>
      <c r="B47">
        <v>1479</v>
      </c>
      <c r="C47" s="8" t="str">
        <f t="shared" si="0"/>
        <v>4</v>
      </c>
      <c r="D47" t="str">
        <f t="shared" si="1"/>
        <v>9</v>
      </c>
    </row>
    <row r="48" spans="1:4" x14ac:dyDescent="0.2">
      <c r="A48" t="s">
        <v>69</v>
      </c>
      <c r="B48">
        <v>1890</v>
      </c>
      <c r="C48" s="8" t="str">
        <f t="shared" si="0"/>
        <v>8</v>
      </c>
      <c r="D48" t="str">
        <f t="shared" si="1"/>
        <v>0</v>
      </c>
    </row>
    <row r="49" spans="1:4" x14ac:dyDescent="0.2">
      <c r="A49" t="s">
        <v>37</v>
      </c>
      <c r="B49">
        <v>15952</v>
      </c>
      <c r="C49" s="8" t="str">
        <f t="shared" si="0"/>
        <v>5</v>
      </c>
      <c r="D49" t="str">
        <f t="shared" si="1"/>
        <v>2</v>
      </c>
    </row>
    <row r="50" spans="1:4" x14ac:dyDescent="0.2">
      <c r="A50" t="s">
        <v>5</v>
      </c>
      <c r="B50">
        <v>21710</v>
      </c>
      <c r="C50" s="8" t="str">
        <f t="shared" si="0"/>
        <v>1</v>
      </c>
      <c r="D50" t="str">
        <f t="shared" si="1"/>
        <v>0</v>
      </c>
    </row>
    <row r="51" spans="1:4" x14ac:dyDescent="0.2">
      <c r="A51" t="s">
        <v>326</v>
      </c>
      <c r="B51">
        <v>754</v>
      </c>
      <c r="C51" s="8" t="str">
        <f t="shared" si="0"/>
        <v>5</v>
      </c>
      <c r="D51" t="str">
        <f t="shared" si="1"/>
        <v>4</v>
      </c>
    </row>
    <row r="52" spans="1:4" x14ac:dyDescent="0.2">
      <c r="A52" t="s">
        <v>145</v>
      </c>
      <c r="B52">
        <v>8390</v>
      </c>
      <c r="C52" s="8" t="str">
        <f t="shared" si="0"/>
        <v>3</v>
      </c>
      <c r="D52" t="str">
        <f t="shared" si="1"/>
        <v>0</v>
      </c>
    </row>
    <row r="53" spans="1:4" x14ac:dyDescent="0.2">
      <c r="A53" t="s">
        <v>57</v>
      </c>
      <c r="B53">
        <v>2587</v>
      </c>
      <c r="C53" s="8" t="str">
        <f t="shared" si="0"/>
        <v>5</v>
      </c>
      <c r="D53" t="str">
        <f t="shared" si="1"/>
        <v>7</v>
      </c>
    </row>
    <row r="54" spans="1:4" x14ac:dyDescent="0.2">
      <c r="A54" t="s">
        <v>212</v>
      </c>
      <c r="B54">
        <v>2276</v>
      </c>
      <c r="C54" s="8" t="str">
        <f t="shared" si="0"/>
        <v>2</v>
      </c>
      <c r="D54" t="str">
        <f t="shared" si="1"/>
        <v>6</v>
      </c>
    </row>
    <row r="55" spans="1:4" x14ac:dyDescent="0.2">
      <c r="A55" t="s">
        <v>67</v>
      </c>
      <c r="B55">
        <v>800</v>
      </c>
      <c r="C55" s="8" t="str">
        <f t="shared" si="0"/>
        <v>0</v>
      </c>
      <c r="D55" t="str">
        <f t="shared" si="1"/>
        <v>0</v>
      </c>
    </row>
    <row r="56" spans="1:4" x14ac:dyDescent="0.2">
      <c r="A56" t="s">
        <v>9</v>
      </c>
      <c r="B56">
        <v>4783</v>
      </c>
      <c r="C56" s="8" t="str">
        <f t="shared" si="0"/>
        <v>7</v>
      </c>
      <c r="D56" t="str">
        <f t="shared" si="1"/>
        <v>3</v>
      </c>
    </row>
    <row r="57" spans="1:4" x14ac:dyDescent="0.2">
      <c r="A57" t="s">
        <v>83</v>
      </c>
      <c r="B57">
        <v>835</v>
      </c>
      <c r="C57" s="8" t="str">
        <f t="shared" si="0"/>
        <v>3</v>
      </c>
      <c r="D57" t="str">
        <f t="shared" si="1"/>
        <v>5</v>
      </c>
    </row>
    <row r="58" spans="1:4" x14ac:dyDescent="0.2">
      <c r="A58" t="s">
        <v>27</v>
      </c>
      <c r="B58">
        <v>7310</v>
      </c>
      <c r="C58" s="8" t="str">
        <f t="shared" si="0"/>
        <v>3</v>
      </c>
      <c r="D58" t="str">
        <f t="shared" si="1"/>
        <v>0</v>
      </c>
    </row>
    <row r="59" spans="1:4" x14ac:dyDescent="0.2">
      <c r="A59" t="s">
        <v>55</v>
      </c>
      <c r="B59">
        <v>10149</v>
      </c>
      <c r="C59" s="8" t="str">
        <f t="shared" si="0"/>
        <v>0</v>
      </c>
      <c r="D59" t="str">
        <f t="shared" si="1"/>
        <v>9</v>
      </c>
    </row>
    <row r="60" spans="1:4" x14ac:dyDescent="0.2">
      <c r="A60" t="s">
        <v>154</v>
      </c>
      <c r="B60">
        <v>4125</v>
      </c>
      <c r="C60" s="8" t="str">
        <f t="shared" si="0"/>
        <v>1</v>
      </c>
      <c r="D60" t="str">
        <f t="shared" si="1"/>
        <v>5</v>
      </c>
    </row>
    <row r="61" spans="1:4" x14ac:dyDescent="0.2">
      <c r="A61" t="s">
        <v>24</v>
      </c>
      <c r="B61">
        <v>14734</v>
      </c>
      <c r="C61" s="8" t="str">
        <f t="shared" si="0"/>
        <v>4</v>
      </c>
      <c r="D61" t="str">
        <f t="shared" si="1"/>
        <v>4</v>
      </c>
    </row>
    <row r="62" spans="1:4" x14ac:dyDescent="0.2">
      <c r="A62" t="s">
        <v>147</v>
      </c>
      <c r="B62">
        <v>7640</v>
      </c>
      <c r="C62" s="8" t="str">
        <f t="shared" si="0"/>
        <v>6</v>
      </c>
      <c r="D62" t="str">
        <f t="shared" si="1"/>
        <v>0</v>
      </c>
    </row>
    <row r="63" spans="1:4" x14ac:dyDescent="0.2">
      <c r="A63" t="s">
        <v>198</v>
      </c>
      <c r="B63">
        <v>889</v>
      </c>
      <c r="C63" s="8" t="str">
        <f t="shared" si="0"/>
        <v>8</v>
      </c>
      <c r="D63" t="str">
        <f t="shared" si="1"/>
        <v>9</v>
      </c>
    </row>
    <row r="64" spans="1:4" x14ac:dyDescent="0.2">
      <c r="A64" t="s">
        <v>327</v>
      </c>
      <c r="B64">
        <v>1932</v>
      </c>
      <c r="C64" s="8" t="str">
        <f t="shared" si="0"/>
        <v>9</v>
      </c>
      <c r="D64" t="str">
        <f t="shared" si="1"/>
        <v>2</v>
      </c>
    </row>
    <row r="65" spans="1:4" x14ac:dyDescent="0.2">
      <c r="A65" t="s">
        <v>284</v>
      </c>
      <c r="B65">
        <v>23072</v>
      </c>
      <c r="C65" s="8" t="str">
        <f t="shared" si="0"/>
        <v>3</v>
      </c>
      <c r="D65" t="str">
        <f t="shared" si="1"/>
        <v>2</v>
      </c>
    </row>
    <row r="66" spans="1:4" x14ac:dyDescent="0.2">
      <c r="A66" t="s">
        <v>281</v>
      </c>
      <c r="B66">
        <v>225077</v>
      </c>
      <c r="C66" s="8" t="str">
        <f t="shared" si="0"/>
        <v>2</v>
      </c>
      <c r="D66" t="str">
        <f t="shared" si="1"/>
        <v>7</v>
      </c>
    </row>
    <row r="67" spans="1:4" x14ac:dyDescent="0.2">
      <c r="A67" t="s">
        <v>95</v>
      </c>
      <c r="B67">
        <v>752</v>
      </c>
      <c r="C67" s="8" t="str">
        <f t="shared" si="0"/>
        <v>5</v>
      </c>
      <c r="D67" t="str">
        <f t="shared" si="1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world -digit checks</vt:lpstr>
      <vt:lpstr>cities - digits checks</vt:lpstr>
      <vt:lpstr>flows - digit checks</vt:lpstr>
      <vt:lpstr>UBS - digit checks</vt:lpstr>
      <vt:lpstr>Knight Frank - digit checks</vt:lpstr>
      <vt:lpstr>ratios</vt:lpstr>
      <vt:lpstr>cities 2023</vt:lpstr>
      <vt:lpstr>cities 2024</vt:lpstr>
      <vt:lpstr>cities 2025</vt:lpstr>
      <vt:lpstr>cities independence check</vt:lpstr>
      <vt:lpstr>world 2022</vt:lpstr>
      <vt:lpstr>world 2023</vt:lpstr>
      <vt:lpstr>world 2024</vt:lpstr>
      <vt:lpstr>world 2025</vt:lpstr>
      <vt:lpstr>world - all</vt:lpstr>
      <vt:lpstr>world independence check</vt:lpstr>
      <vt:lpstr>flows afrasia</vt:lpstr>
      <vt:lpstr>flows 2022-23</vt:lpstr>
      <vt:lpstr>flows 2024</vt:lpstr>
      <vt:lpstr>flows 2025</vt:lpstr>
      <vt:lpstr>flows - all</vt:lpstr>
      <vt:lpstr>Forbes</vt:lpstr>
      <vt:lpstr>UBS 2025</vt:lpstr>
      <vt:lpstr>UBS 2024</vt:lpstr>
      <vt:lpstr>UBS 2023</vt:lpstr>
      <vt:lpstr>UBS 2022</vt:lpstr>
      <vt:lpstr>UBS 2021</vt:lpstr>
      <vt:lpstr>UBS 2020</vt:lpstr>
      <vt:lpstr>UBS - all</vt:lpstr>
      <vt:lpstr>KnightFrank2024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Neidle</dc:creator>
  <cp:lastModifiedBy>Dan Neidle</cp:lastModifiedBy>
  <dcterms:created xsi:type="dcterms:W3CDTF">2025-07-18T20:20:05Z</dcterms:created>
  <dcterms:modified xsi:type="dcterms:W3CDTF">2025-07-21T12:38:44Z</dcterms:modified>
</cp:coreProperties>
</file>